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PUBLICACION ARCHIVOS PAGINA TRANSPARENCIA\SEPTIEMBRE 2015\"/>
    </mc:Choice>
  </mc:AlternateContent>
  <bookViews>
    <workbookView xWindow="0" yWindow="0" windowWidth="20490" windowHeight="7755" tabRatio="809" firstSheet="1" activeTab="1"/>
  </bookViews>
  <sheets>
    <sheet name="PRECONTRACTUAL" sheetId="8" r:id="rId1"/>
    <sheet name="CONTRATOS ENE A SEP 2015" sheetId="17" r:id="rId2"/>
  </sheets>
  <definedNames>
    <definedName name="_xlnm._FilterDatabase" localSheetId="1" hidden="1">'CONTRATOS ENE A SEP 2015'!$A$4:$U$113</definedName>
    <definedName name="_xlnm._FilterDatabase" localSheetId="0" hidden="1">PRECONTRACTUAL!$A$8:$BI$8</definedName>
    <definedName name="_xlnm.Print_Area" localSheetId="0">PRECONTRACTUAL!$A$1:$AE$188</definedName>
    <definedName name="CONTRATO">'CONTRATOS ENE A SEP 2015'!$C:$S</definedName>
    <definedName name="DATOS">'CONTRATOS ENE A SEP 2015'!$B:$S</definedName>
    <definedName name="TERCERO">'CONTRATOS ENE A SEP 2015'!#REF!</definedName>
    <definedName name="tipoc" localSheetId="1">#REF!</definedName>
    <definedName name="tipoc">#REF!</definedName>
    <definedName name="_xlnm.Print_Titles" localSheetId="1">'CONTRATOS ENE A SEP 2015'!$1:$4</definedName>
    <definedName name="_xlnm.Print_Titles" localSheetId="0">PRECONTRACTUAL!$A:$B,PRECONTRACTUAL!$1:$8</definedName>
    <definedName name="Z_03B8CA49_554E_4436_87F8_EAB83D53631B_.wvu.PrintArea" localSheetId="1" hidden="1">'CONTRATOS ENE A SEP 2015'!$B$1:$S$2</definedName>
    <definedName name="Z_03B8CA49_554E_4436_87F8_EAB83D53631B_.wvu.PrintArea" localSheetId="0" hidden="1">PRECONTRACTUAL!$A$1:$AA$37</definedName>
    <definedName name="Z_03B8CA49_554E_4436_87F8_EAB83D53631B_.wvu.PrintTitles" localSheetId="1" hidden="1">'CONTRATOS ENE A SEP 2015'!$C:$C,'CONTRATOS ENE A SEP 2015'!$1:$2</definedName>
    <definedName name="Z_03B8CA49_554E_4436_87F8_EAB83D53631B_.wvu.PrintTitles" localSheetId="0" hidden="1">PRECONTRACTUAL!$B:$F,PRECONTRACTUAL!$1:$8</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Q57" i="17" l="1"/>
  <c r="Q40" i="17"/>
  <c r="Q32" i="17"/>
  <c r="Q31" i="17"/>
  <c r="Q25" i="17"/>
  <c r="Q24" i="17"/>
  <c r="Q23" i="17"/>
  <c r="Q22" i="17"/>
  <c r="Q21" i="17"/>
  <c r="Q20" i="17"/>
  <c r="Q7" i="17"/>
  <c r="E185" i="8" l="1"/>
  <c r="F185" i="8" s="1"/>
  <c r="B185" i="8"/>
  <c r="Y185" i="8" s="1"/>
  <c r="E184" i="8"/>
  <c r="G184" i="8" s="1"/>
  <c r="B184" i="8"/>
  <c r="C184" i="8" s="1"/>
  <c r="E183" i="8"/>
  <c r="B183" i="8"/>
  <c r="Y183" i="8" s="1"/>
  <c r="E182" i="8"/>
  <c r="G182" i="8" s="1"/>
  <c r="B182" i="8"/>
  <c r="C182" i="8" s="1"/>
  <c r="E181" i="8"/>
  <c r="F181" i="8" s="1"/>
  <c r="B181" i="8"/>
  <c r="Y181" i="8" s="1"/>
  <c r="E180" i="8"/>
  <c r="G180" i="8" s="1"/>
  <c r="B180" i="8"/>
  <c r="C180" i="8" s="1"/>
  <c r="E179" i="8"/>
  <c r="F179" i="8" s="1"/>
  <c r="B179" i="8"/>
  <c r="Y179" i="8" s="1"/>
  <c r="E178" i="8"/>
  <c r="G178" i="8" s="1"/>
  <c r="B178" i="8"/>
  <c r="C178" i="8" s="1"/>
  <c r="E177" i="8"/>
  <c r="F177" i="8" s="1"/>
  <c r="B177" i="8"/>
  <c r="Y177" i="8" s="1"/>
  <c r="E176" i="8"/>
  <c r="G176" i="8" s="1"/>
  <c r="B176" i="8"/>
  <c r="C176" i="8" s="1"/>
  <c r="E175" i="8"/>
  <c r="F175" i="8" s="1"/>
  <c r="B175" i="8"/>
  <c r="Y175" i="8" s="1"/>
  <c r="E174" i="8"/>
  <c r="G174" i="8" s="1"/>
  <c r="B174" i="8"/>
  <c r="C174" i="8" s="1"/>
  <c r="E170" i="8"/>
  <c r="F170" i="8" s="1"/>
  <c r="B170" i="8"/>
  <c r="Y170" i="8" s="1"/>
  <c r="E169" i="8"/>
  <c r="F169" i="8" s="1"/>
  <c r="B169" i="8"/>
  <c r="Y169" i="8" s="1"/>
  <c r="E163" i="8"/>
  <c r="G163" i="8" s="1"/>
  <c r="B163" i="8"/>
  <c r="C163" i="8" s="1"/>
  <c r="E152" i="8"/>
  <c r="G152" i="8" s="1"/>
  <c r="B152" i="8"/>
  <c r="Y152" i="8" s="1"/>
  <c r="E150" i="8"/>
  <c r="F150" i="8" s="1"/>
  <c r="B150" i="8"/>
  <c r="Y150" i="8" s="1"/>
  <c r="E147" i="8"/>
  <c r="G147" i="8" s="1"/>
  <c r="B147" i="8"/>
  <c r="Y147" i="8" s="1"/>
  <c r="E146" i="8"/>
  <c r="G146" i="8" s="1"/>
  <c r="B146" i="8"/>
  <c r="Y146" i="8" s="1"/>
  <c r="E145" i="8"/>
  <c r="F145" i="8" s="1"/>
  <c r="B145" i="8"/>
  <c r="Y145" i="8" s="1"/>
  <c r="G181" i="8" l="1"/>
  <c r="G177" i="8"/>
  <c r="C181" i="8"/>
  <c r="C145" i="8"/>
  <c r="C177" i="8"/>
  <c r="C169" i="8"/>
  <c r="F174" i="8"/>
  <c r="C175" i="8"/>
  <c r="F178" i="8"/>
  <c r="C179" i="8"/>
  <c r="D180" i="8"/>
  <c r="F180" i="8"/>
  <c r="F182" i="8"/>
  <c r="C183" i="8"/>
  <c r="F184" i="8"/>
  <c r="C185" i="8"/>
  <c r="Y176" i="8"/>
  <c r="C170" i="8"/>
  <c r="G170" i="8"/>
  <c r="D176" i="8"/>
  <c r="F176" i="8"/>
  <c r="Y180" i="8"/>
  <c r="D174" i="8"/>
  <c r="Y174" i="8"/>
  <c r="O176" i="8"/>
  <c r="D178" i="8"/>
  <c r="Y178" i="8"/>
  <c r="G179" i="8"/>
  <c r="O180" i="8"/>
  <c r="D182" i="8"/>
  <c r="Y182" i="8"/>
  <c r="O174" i="8"/>
  <c r="O178" i="8"/>
  <c r="O182" i="8"/>
  <c r="F183" i="8"/>
  <c r="G183" i="8"/>
  <c r="D184" i="8"/>
  <c r="O184" i="8"/>
  <c r="Y184" i="8"/>
  <c r="G185" i="8"/>
  <c r="D170" i="8"/>
  <c r="O170" i="8"/>
  <c r="D175" i="8"/>
  <c r="O175" i="8"/>
  <c r="D177" i="8"/>
  <c r="O177" i="8"/>
  <c r="D179" i="8"/>
  <c r="O179" i="8"/>
  <c r="D181" i="8"/>
  <c r="O181" i="8"/>
  <c r="D183" i="8"/>
  <c r="O183" i="8"/>
  <c r="D185" i="8"/>
  <c r="O185" i="8"/>
  <c r="G169" i="8"/>
  <c r="D169" i="8"/>
  <c r="O169" i="8"/>
  <c r="F163" i="8"/>
  <c r="C146" i="8"/>
  <c r="F147" i="8"/>
  <c r="C150" i="8"/>
  <c r="F152" i="8"/>
  <c r="G150" i="8"/>
  <c r="D152" i="8"/>
  <c r="O152" i="8"/>
  <c r="O163" i="8"/>
  <c r="D146" i="8"/>
  <c r="F146" i="8"/>
  <c r="O146" i="8"/>
  <c r="C147" i="8"/>
  <c r="D150" i="8"/>
  <c r="O150" i="8"/>
  <c r="C152" i="8"/>
  <c r="D163" i="8"/>
  <c r="Y163" i="8"/>
  <c r="D147" i="8"/>
  <c r="O147" i="8"/>
  <c r="G145" i="8"/>
  <c r="D145" i="8"/>
  <c r="O145" i="8"/>
  <c r="S185" i="8" l="1"/>
  <c r="Q185" i="8"/>
  <c r="T185" i="8"/>
  <c r="R185" i="8"/>
  <c r="P185" i="8"/>
  <c r="T184" i="8"/>
  <c r="R184" i="8"/>
  <c r="P184" i="8"/>
  <c r="S184" i="8"/>
  <c r="Q184" i="8"/>
  <c r="T178" i="8"/>
  <c r="R178" i="8"/>
  <c r="P178" i="8"/>
  <c r="S178" i="8"/>
  <c r="Q178" i="8"/>
  <c r="T180" i="8"/>
  <c r="R180" i="8"/>
  <c r="P180" i="8"/>
  <c r="Q180" i="8"/>
  <c r="S180" i="8"/>
  <c r="T176" i="8"/>
  <c r="R176" i="8"/>
  <c r="P176" i="8"/>
  <c r="Q176" i="8"/>
  <c r="S176" i="8"/>
  <c r="S183" i="8"/>
  <c r="Q183" i="8"/>
  <c r="T183" i="8"/>
  <c r="R183" i="8"/>
  <c r="P183" i="8"/>
  <c r="S181" i="8"/>
  <c r="Q181" i="8"/>
  <c r="R181" i="8"/>
  <c r="T181" i="8"/>
  <c r="P181" i="8"/>
  <c r="S179" i="8"/>
  <c r="Q179" i="8"/>
  <c r="T179" i="8"/>
  <c r="P179" i="8"/>
  <c r="R179" i="8"/>
  <c r="S177" i="8"/>
  <c r="Q177" i="8"/>
  <c r="R177" i="8"/>
  <c r="T177" i="8"/>
  <c r="P177" i="8"/>
  <c r="S175" i="8"/>
  <c r="Q175" i="8"/>
  <c r="T175" i="8"/>
  <c r="P175" i="8"/>
  <c r="R175" i="8"/>
  <c r="S170" i="8"/>
  <c r="Q170" i="8"/>
  <c r="R170" i="8"/>
  <c r="T170" i="8"/>
  <c r="P170" i="8"/>
  <c r="T182" i="8"/>
  <c r="R182" i="8"/>
  <c r="P182" i="8"/>
  <c r="S182" i="8"/>
  <c r="Q182" i="8"/>
  <c r="T174" i="8"/>
  <c r="R174" i="8"/>
  <c r="P174" i="8"/>
  <c r="S174" i="8"/>
  <c r="Q174" i="8"/>
  <c r="S169" i="8"/>
  <c r="Q169" i="8"/>
  <c r="R169" i="8"/>
  <c r="T169" i="8"/>
  <c r="P169" i="8"/>
  <c r="S150" i="8"/>
  <c r="Q150" i="8"/>
  <c r="T150" i="8"/>
  <c r="R150" i="8"/>
  <c r="P150" i="8"/>
  <c r="T163" i="8"/>
  <c r="R163" i="8"/>
  <c r="P163" i="8"/>
  <c r="Q163" i="8"/>
  <c r="S163" i="8"/>
  <c r="S147" i="8"/>
  <c r="T147" i="8"/>
  <c r="R147" i="8"/>
  <c r="P147" i="8"/>
  <c r="Q147" i="8"/>
  <c r="T146" i="8"/>
  <c r="R146" i="8"/>
  <c r="P146" i="8"/>
  <c r="S146" i="8"/>
  <c r="Q146" i="8"/>
  <c r="S152" i="8"/>
  <c r="Q152" i="8"/>
  <c r="T152" i="8"/>
  <c r="P152" i="8"/>
  <c r="R152" i="8"/>
  <c r="S145" i="8"/>
  <c r="Q145" i="8"/>
  <c r="T145" i="8"/>
  <c r="R145" i="8"/>
  <c r="P145" i="8"/>
  <c r="E144" i="8" l="1"/>
  <c r="G144" i="8" s="1"/>
  <c r="B144" i="8"/>
  <c r="D144" i="8" s="1"/>
  <c r="E139" i="8"/>
  <c r="G139" i="8" s="1"/>
  <c r="B139" i="8"/>
  <c r="C139" i="8" s="1"/>
  <c r="E138" i="8"/>
  <c r="G138" i="8" s="1"/>
  <c r="B138" i="8"/>
  <c r="C138" i="8" s="1"/>
  <c r="E137" i="8"/>
  <c r="G137" i="8" s="1"/>
  <c r="B137" i="8"/>
  <c r="C137" i="8" s="1"/>
  <c r="E136" i="8"/>
  <c r="G136" i="8" s="1"/>
  <c r="B136" i="8"/>
  <c r="C136" i="8" s="1"/>
  <c r="F139" i="8" l="1"/>
  <c r="D136" i="8"/>
  <c r="F137" i="8"/>
  <c r="C144" i="8"/>
  <c r="O138" i="8"/>
  <c r="T138" i="8" s="1"/>
  <c r="O136" i="8"/>
  <c r="T136" i="8" s="1"/>
  <c r="Y136" i="8"/>
  <c r="O137" i="8"/>
  <c r="T137" i="8" s="1"/>
  <c r="F138" i="8"/>
  <c r="Y138" i="8"/>
  <c r="Y139" i="8"/>
  <c r="O144" i="8"/>
  <c r="T144" i="8" s="1"/>
  <c r="Y137" i="8"/>
  <c r="O139" i="8"/>
  <c r="T139" i="8" s="1"/>
  <c r="Y144" i="8"/>
  <c r="F144" i="8"/>
  <c r="D139" i="8"/>
  <c r="D138" i="8"/>
  <c r="D137" i="8"/>
  <c r="F136" i="8"/>
  <c r="E134" i="8"/>
  <c r="G134" i="8" s="1"/>
  <c r="B134" i="8"/>
  <c r="C134" i="8" s="1"/>
  <c r="Q144" i="8" l="1"/>
  <c r="R139" i="8"/>
  <c r="R138" i="8"/>
  <c r="S138" i="8"/>
  <c r="P138" i="8"/>
  <c r="Q138" i="8"/>
  <c r="Q136" i="8"/>
  <c r="R137" i="8"/>
  <c r="P136" i="8"/>
  <c r="S137" i="8"/>
  <c r="S139" i="8"/>
  <c r="P144" i="8"/>
  <c r="R136" i="8"/>
  <c r="S136" i="8"/>
  <c r="P137" i="8"/>
  <c r="Q137" i="8"/>
  <c r="P139" i="8"/>
  <c r="Q139" i="8"/>
  <c r="R144" i="8"/>
  <c r="S144" i="8"/>
  <c r="Y134" i="8"/>
  <c r="O134" i="8"/>
  <c r="T134" i="8" s="1"/>
  <c r="F134" i="8"/>
  <c r="D134" i="8"/>
  <c r="E133" i="8"/>
  <c r="F133" i="8" s="1"/>
  <c r="B133" i="8"/>
  <c r="D133" i="8" s="1"/>
  <c r="E131" i="8"/>
  <c r="G131" i="8" s="1"/>
  <c r="B131" i="8"/>
  <c r="C131" i="8" s="1"/>
  <c r="E130" i="8"/>
  <c r="F130" i="8" s="1"/>
  <c r="B130" i="8"/>
  <c r="O130" i="8" s="1"/>
  <c r="T130" i="8" s="1"/>
  <c r="P134" i="8" l="1"/>
  <c r="R134" i="8"/>
  <c r="S134" i="8"/>
  <c r="Q134" i="8"/>
  <c r="D130" i="8"/>
  <c r="O131" i="8"/>
  <c r="T131" i="8" s="1"/>
  <c r="G133" i="8"/>
  <c r="C130" i="8"/>
  <c r="Y130" i="8"/>
  <c r="O133" i="8"/>
  <c r="T133" i="8" s="1"/>
  <c r="C133" i="8"/>
  <c r="F131" i="8"/>
  <c r="Y131" i="8"/>
  <c r="Y133" i="8"/>
  <c r="D131" i="8"/>
  <c r="Q130" i="8"/>
  <c r="S130" i="8"/>
  <c r="P130" i="8"/>
  <c r="R130" i="8"/>
  <c r="G130" i="8"/>
  <c r="Q131" i="8" l="1"/>
  <c r="R131" i="8"/>
  <c r="S133" i="8"/>
  <c r="P131" i="8"/>
  <c r="S131" i="8"/>
  <c r="Q133" i="8"/>
  <c r="P133" i="8"/>
  <c r="R133" i="8"/>
  <c r="E128" i="8"/>
  <c r="G128" i="8" s="1"/>
  <c r="B128" i="8"/>
  <c r="E127" i="8"/>
  <c r="G127" i="8" s="1"/>
  <c r="B127" i="8"/>
  <c r="C127" i="8" s="1"/>
  <c r="E126" i="8"/>
  <c r="G126" i="8" s="1"/>
  <c r="B126" i="8"/>
  <c r="C126" i="8" s="1"/>
  <c r="B125" i="8"/>
  <c r="Y125" i="8" s="1"/>
  <c r="E125" i="8"/>
  <c r="F125" i="8" s="1"/>
  <c r="E121" i="8"/>
  <c r="G121" i="8" s="1"/>
  <c r="B121" i="8"/>
  <c r="O121" i="8" s="1"/>
  <c r="E114" i="8"/>
  <c r="G114" i="8" s="1"/>
  <c r="B114" i="8"/>
  <c r="D114" i="8" s="1"/>
  <c r="E113" i="8"/>
  <c r="F113" i="8" s="1"/>
  <c r="B113" i="8"/>
  <c r="D113" i="8" s="1"/>
  <c r="E112" i="8"/>
  <c r="G112" i="8" s="1"/>
  <c r="B112" i="8"/>
  <c r="C112" i="8" s="1"/>
  <c r="E111" i="8"/>
  <c r="G111" i="8" s="1"/>
  <c r="B111" i="8"/>
  <c r="C111" i="8" s="1"/>
  <c r="E110" i="8"/>
  <c r="F110" i="8" s="1"/>
  <c r="B110" i="8"/>
  <c r="D110" i="8" s="1"/>
  <c r="B109" i="8"/>
  <c r="Y109" i="8" s="1"/>
  <c r="E109" i="8"/>
  <c r="G109" i="8" s="1"/>
  <c r="E105" i="8"/>
  <c r="F105" i="8" s="1"/>
  <c r="B105" i="8"/>
  <c r="O105" i="8" s="1"/>
  <c r="S105" i="8" s="1"/>
  <c r="B101" i="8"/>
  <c r="O101" i="8" s="1"/>
  <c r="T101" i="8" s="1"/>
  <c r="B100" i="8"/>
  <c r="D100" i="8" s="1"/>
  <c r="B98" i="8"/>
  <c r="B93" i="8"/>
  <c r="B92" i="8"/>
  <c r="O92" i="8" s="1"/>
  <c r="B91" i="8"/>
  <c r="O91" i="8" s="1"/>
  <c r="Q91" i="8" s="1"/>
  <c r="B90" i="8"/>
  <c r="C90" i="8" s="1"/>
  <c r="O93" i="8"/>
  <c r="Q93" i="8" s="1"/>
  <c r="E92" i="8"/>
  <c r="G92" i="8" s="1"/>
  <c r="E91" i="8"/>
  <c r="F91" i="8" s="1"/>
  <c r="E90" i="8"/>
  <c r="F90" i="8" s="1"/>
  <c r="E100" i="8"/>
  <c r="C125" i="8" l="1"/>
  <c r="C121" i="8"/>
  <c r="F121" i="8"/>
  <c r="D90" i="8"/>
  <c r="AA90" i="8" s="1"/>
  <c r="S121" i="8"/>
  <c r="P121" i="8"/>
  <c r="Q121" i="8"/>
  <c r="T121" i="8"/>
  <c r="R121" i="8"/>
  <c r="C110" i="8"/>
  <c r="F112" i="8"/>
  <c r="O110" i="8"/>
  <c r="T110" i="8" s="1"/>
  <c r="F126" i="8"/>
  <c r="G105" i="8"/>
  <c r="O125" i="8"/>
  <c r="T125" i="8" s="1"/>
  <c r="Y105" i="8"/>
  <c r="Y126" i="8"/>
  <c r="O127" i="8"/>
  <c r="T127" i="8" s="1"/>
  <c r="C105" i="8"/>
  <c r="F111" i="8"/>
  <c r="O126" i="8"/>
  <c r="T126" i="8" s="1"/>
  <c r="Y127" i="8"/>
  <c r="C128" i="8"/>
  <c r="Y128" i="8"/>
  <c r="O128" i="8"/>
  <c r="D128" i="8"/>
  <c r="F128" i="8"/>
  <c r="D127" i="8"/>
  <c r="F127" i="8"/>
  <c r="D126" i="8"/>
  <c r="G125" i="8"/>
  <c r="D125" i="8"/>
  <c r="Y101" i="8"/>
  <c r="Y114" i="8"/>
  <c r="D105" i="8"/>
  <c r="O109" i="8"/>
  <c r="S109" i="8" s="1"/>
  <c r="Y110" i="8"/>
  <c r="O111" i="8"/>
  <c r="S111" i="8" s="1"/>
  <c r="O112" i="8"/>
  <c r="S112" i="8" s="1"/>
  <c r="Y113" i="8"/>
  <c r="C113" i="8"/>
  <c r="O113" i="8"/>
  <c r="S113" i="8" s="1"/>
  <c r="C114" i="8"/>
  <c r="O114" i="8"/>
  <c r="S114" i="8" s="1"/>
  <c r="D121" i="8"/>
  <c r="Y121" i="8"/>
  <c r="F114" i="8"/>
  <c r="G113" i="8"/>
  <c r="D112" i="8"/>
  <c r="Y112" i="8"/>
  <c r="D111" i="8"/>
  <c r="Y111" i="8"/>
  <c r="G110" i="8"/>
  <c r="C109" i="8"/>
  <c r="R105" i="8"/>
  <c r="P105" i="8"/>
  <c r="T105" i="8"/>
  <c r="D109" i="8"/>
  <c r="F109" i="8"/>
  <c r="Q105" i="8"/>
  <c r="Q101" i="8"/>
  <c r="S101" i="8"/>
  <c r="P101" i="8"/>
  <c r="R101" i="8"/>
  <c r="G91" i="8"/>
  <c r="C100" i="8"/>
  <c r="P93" i="8"/>
  <c r="G90" i="8"/>
  <c r="F92" i="8"/>
  <c r="Q125" i="8" l="1"/>
  <c r="Q110" i="8"/>
  <c r="P110" i="8"/>
  <c r="R110" i="8"/>
  <c r="S110" i="8"/>
  <c r="P111" i="8"/>
  <c r="R125" i="8"/>
  <c r="P125" i="8"/>
  <c r="S125" i="8"/>
  <c r="P127" i="8"/>
  <c r="Q127" i="8"/>
  <c r="R126" i="8"/>
  <c r="S126" i="8"/>
  <c r="R127" i="8"/>
  <c r="S127" i="8"/>
  <c r="T128" i="8"/>
  <c r="S128" i="8"/>
  <c r="R128" i="8"/>
  <c r="Q128" i="8"/>
  <c r="P128" i="8"/>
  <c r="P126" i="8"/>
  <c r="Q126" i="8"/>
  <c r="Q112" i="8"/>
  <c r="R112" i="8"/>
  <c r="P112" i="8"/>
  <c r="T112" i="8"/>
  <c r="P109" i="8"/>
  <c r="P113" i="8"/>
  <c r="R113" i="8"/>
  <c r="Q109" i="8"/>
  <c r="Q111" i="8"/>
  <c r="Q113" i="8"/>
  <c r="R114" i="8"/>
  <c r="T109" i="8"/>
  <c r="R109" i="8"/>
  <c r="T111" i="8"/>
  <c r="R111" i="8"/>
  <c r="T113" i="8"/>
  <c r="Q114" i="8"/>
  <c r="T114" i="8"/>
  <c r="P114" i="8"/>
  <c r="E101" i="8" l="1"/>
  <c r="G101" i="8" s="1"/>
  <c r="D101" i="8"/>
  <c r="C101" i="8"/>
  <c r="Y100" i="8"/>
  <c r="O100" i="8"/>
  <c r="T100" i="8" s="1"/>
  <c r="Y98" i="8"/>
  <c r="Y93" i="8"/>
  <c r="O98" i="8"/>
  <c r="T98" i="8" s="1"/>
  <c r="E98" i="8"/>
  <c r="G98" i="8" s="1"/>
  <c r="D98" i="8"/>
  <c r="C98" i="8"/>
  <c r="S93" i="8"/>
  <c r="E93" i="8"/>
  <c r="F93" i="8" s="1"/>
  <c r="D93" i="8"/>
  <c r="C93" i="8"/>
  <c r="Y92" i="8"/>
  <c r="T92" i="8"/>
  <c r="Y91" i="8"/>
  <c r="S91" i="8"/>
  <c r="O90" i="8"/>
  <c r="T91" i="8" l="1"/>
  <c r="F101" i="8"/>
  <c r="Q100" i="8"/>
  <c r="S100" i="8"/>
  <c r="P100" i="8"/>
  <c r="R100" i="8"/>
  <c r="T93" i="8"/>
  <c r="R93" i="8"/>
  <c r="Q98" i="8"/>
  <c r="S98" i="8"/>
  <c r="P98" i="8"/>
  <c r="R98" i="8"/>
  <c r="F98" i="8"/>
  <c r="G93" i="8"/>
  <c r="P91" i="8"/>
  <c r="R91" i="8"/>
  <c r="Q92" i="8"/>
  <c r="S92" i="8"/>
  <c r="P92" i="8"/>
  <c r="R92" i="8"/>
  <c r="Q90" i="8" l="1"/>
  <c r="T90" i="8"/>
  <c r="R90" i="8" l="1"/>
  <c r="S90" i="8"/>
  <c r="P90" i="8"/>
  <c r="Y90" i="8" l="1"/>
  <c r="W88" i="8" l="1"/>
  <c r="W87" i="8"/>
  <c r="E89" i="8" l="1"/>
  <c r="B89" i="8"/>
  <c r="C89" i="8" s="1"/>
  <c r="E87" i="8"/>
  <c r="F87" i="8" s="1"/>
  <c r="B87" i="8"/>
  <c r="E86" i="8"/>
  <c r="G86" i="8" s="1"/>
  <c r="B86" i="8"/>
  <c r="E82" i="8"/>
  <c r="F82" i="8" s="1"/>
  <c r="B82" i="8"/>
  <c r="Y82" i="8" s="1"/>
  <c r="E81" i="8"/>
  <c r="G81" i="8" s="1"/>
  <c r="B81" i="8"/>
  <c r="C81" i="8" s="1"/>
  <c r="E80" i="8"/>
  <c r="F80" i="8" s="1"/>
  <c r="B80" i="8"/>
  <c r="Y80" i="8" s="1"/>
  <c r="E79" i="8"/>
  <c r="G79" i="8" s="1"/>
  <c r="B79" i="8"/>
  <c r="C79" i="8" s="1"/>
  <c r="C86" i="8" l="1"/>
  <c r="C91" i="8"/>
  <c r="D91" i="8"/>
  <c r="Y87" i="8"/>
  <c r="D92" i="8"/>
  <c r="C92" i="8"/>
  <c r="F89" i="8"/>
  <c r="G89" i="8"/>
  <c r="C80" i="8"/>
  <c r="G80" i="8"/>
  <c r="D86" i="8"/>
  <c r="F86" i="8"/>
  <c r="Y79" i="8"/>
  <c r="D79" i="8"/>
  <c r="F79" i="8"/>
  <c r="F81" i="8"/>
  <c r="C82" i="8"/>
  <c r="Y86" i="8"/>
  <c r="C87" i="8"/>
  <c r="G87" i="8"/>
  <c r="O81" i="8"/>
  <c r="O79" i="8"/>
  <c r="D81" i="8"/>
  <c r="Y81" i="8"/>
  <c r="G82" i="8"/>
  <c r="O86" i="8"/>
  <c r="S86" i="8" s="1"/>
  <c r="D89" i="8"/>
  <c r="Y89" i="8"/>
  <c r="O89" i="8"/>
  <c r="D80" i="8"/>
  <c r="O80" i="8"/>
  <c r="D82" i="8"/>
  <c r="O82" i="8"/>
  <c r="D87" i="8"/>
  <c r="O87" i="8"/>
  <c r="S87" i="8" l="1"/>
  <c r="Q87" i="8"/>
  <c r="R87" i="8"/>
  <c r="T87" i="8"/>
  <c r="P87" i="8"/>
  <c r="S80" i="8"/>
  <c r="Q80" i="8"/>
  <c r="T80" i="8"/>
  <c r="P80" i="8"/>
  <c r="R80" i="8"/>
  <c r="T86" i="8"/>
  <c r="R86" i="8"/>
  <c r="P86" i="8"/>
  <c r="Q86" i="8"/>
  <c r="T79" i="8"/>
  <c r="R79" i="8"/>
  <c r="P79" i="8"/>
  <c r="S79" i="8"/>
  <c r="Q79" i="8"/>
  <c r="S82" i="8"/>
  <c r="Q82" i="8"/>
  <c r="T82" i="8"/>
  <c r="P82" i="8"/>
  <c r="R82" i="8"/>
  <c r="T89" i="8"/>
  <c r="R89" i="8"/>
  <c r="P89" i="8"/>
  <c r="S89" i="8"/>
  <c r="Q89" i="8"/>
  <c r="T81" i="8"/>
  <c r="R81" i="8"/>
  <c r="P81" i="8"/>
  <c r="Q81" i="8"/>
  <c r="S81" i="8"/>
</calcChain>
</file>

<file path=xl/sharedStrings.xml><?xml version="1.0" encoding="utf-8"?>
<sst xmlns="http://schemas.openxmlformats.org/spreadsheetml/2006/main" count="2449" uniqueCount="748">
  <si>
    <t>MODALIDAD DE SELECCIÓN</t>
  </si>
  <si>
    <t>No. CONTRATO</t>
  </si>
  <si>
    <t>FECHA DE FIRMA Y/0 SUSCRIPCIÓN</t>
  </si>
  <si>
    <t>CONTRALORÍA DE BOGOTÁ, D.C.</t>
  </si>
  <si>
    <t>1 1-Unión Temporal</t>
  </si>
  <si>
    <t>5 5-Sociedad Anónima</t>
  </si>
  <si>
    <t>6 6-Sociedad Ltda.</t>
  </si>
  <si>
    <t>TIPO DE PROCESO</t>
  </si>
  <si>
    <t>6 6: Prestación de servicios</t>
  </si>
  <si>
    <t>VALOR DEL CONTRATO</t>
  </si>
  <si>
    <t>TIPO DE CONTRATO</t>
  </si>
  <si>
    <t>OBJETO</t>
  </si>
  <si>
    <t>DV</t>
  </si>
  <si>
    <t>OBJETO DEL PROCESO</t>
  </si>
  <si>
    <t>ECO PREVIO</t>
  </si>
  <si>
    <t>NOMBRE</t>
  </si>
  <si>
    <t>NIT O C.C.</t>
  </si>
  <si>
    <t>FECHA</t>
  </si>
  <si>
    <t>ENTIDAD:</t>
  </si>
  <si>
    <t>NOMBRE DEL REPRESENTANTE LEGAL:</t>
  </si>
  <si>
    <t>CONTRATISTA</t>
  </si>
  <si>
    <t>Nº CONSECUTIVO</t>
  </si>
  <si>
    <t>FECHA DE INICIO</t>
  </si>
  <si>
    <t>FECHA APERTURA PROCESO</t>
  </si>
  <si>
    <t>NUMERO CONVENIO MARCO</t>
  </si>
  <si>
    <t>FECHA CIERRE PROCESO</t>
  </si>
  <si>
    <t>ADENDAS</t>
  </si>
  <si>
    <t>DESCRIPCIÓN</t>
  </si>
  <si>
    <t>ID OFERENTE</t>
  </si>
  <si>
    <t>24 24:Otro</t>
  </si>
  <si>
    <t>TEMA</t>
  </si>
  <si>
    <t xml:space="preserve">29 29-Consultoría (Otros) </t>
  </si>
  <si>
    <t xml:space="preserve">31 31-Servicios Profesionales </t>
  </si>
  <si>
    <t>PLAZO DEL CONTRATO
(DÍAS)</t>
  </si>
  <si>
    <t xml:space="preserve">48 48-Otros Suministros </t>
  </si>
  <si>
    <t xml:space="preserve">49 49-Otros Servicios </t>
  </si>
  <si>
    <t>12 12-Contratación Directa (Ley 1150 de 2007)</t>
  </si>
  <si>
    <t>14 14-Selección Abreviada - 10% Menor Cuantía</t>
  </si>
  <si>
    <t>Nº CONTRATO</t>
  </si>
  <si>
    <t>DIRECCIÓN OFERENTE</t>
  </si>
  <si>
    <t>VALOR DE LA OFERTA</t>
  </si>
  <si>
    <t>FECHA DE LA OFERTA</t>
  </si>
  <si>
    <t>ACTO QUE DET. RESULTADO</t>
  </si>
  <si>
    <t>11 11-Entidad Estatal</t>
  </si>
  <si>
    <t>24 24-Otro</t>
  </si>
  <si>
    <t>25 25-Sociedad por Acciones Simplificadas - SAS</t>
  </si>
  <si>
    <t>26 26-Persona Natural</t>
  </si>
  <si>
    <t xml:space="preserve">Nº </t>
  </si>
  <si>
    <t>SUPERVISOR</t>
  </si>
  <si>
    <t>DIEGO ARDILA MEDINA</t>
  </si>
  <si>
    <t>NOMBRE OFERENTE</t>
  </si>
  <si>
    <t>NACIONALIDAD_OFERENTE</t>
  </si>
  <si>
    <t>TELÉFONO OFERENTE</t>
  </si>
  <si>
    <t>Nº DEL PROCESO</t>
  </si>
  <si>
    <t>4 4-Proceso Licitatorio</t>
  </si>
  <si>
    <t>NIT:  800245133-5</t>
  </si>
  <si>
    <r>
      <t>ESTADO DEL PROCESO</t>
    </r>
    <r>
      <rPr>
        <sz val="9"/>
        <rFont val="Arial"/>
        <family val="2"/>
      </rPr>
      <t xml:space="preserve">
</t>
    </r>
    <r>
      <rPr>
        <sz val="8"/>
        <rFont val="Arial"/>
        <family val="2"/>
      </rPr>
      <t>1 1-Legalizado
2 2-En Curso
3 3-Anulado
4 4-Adjudicado
5 5-Desierto
6 6-Suspendido</t>
    </r>
  </si>
  <si>
    <t>ABOGADO</t>
  </si>
  <si>
    <t>TIPO DE CONFIGURACIÓN O TIPO DE EMPRESA</t>
  </si>
  <si>
    <t>NO</t>
  </si>
  <si>
    <t>No. DE LA OFERTA</t>
  </si>
  <si>
    <t>OFERENTES</t>
  </si>
  <si>
    <t>TIPOLOGÍA/TIPO DE CONTRATO</t>
  </si>
  <si>
    <t>No. DEL PROCESO SECOP</t>
  </si>
  <si>
    <t>ALVARO TORRES ALVEAR</t>
  </si>
  <si>
    <t>Contratación Directa</t>
  </si>
  <si>
    <t xml:space="preserve">Carrera 13 No. 152-80 apartamento 306 T-1 
Lugar nacimiento: Chiriguaná (Cesar)
Mail: alvarotorres19@yahoo.com
</t>
  </si>
  <si>
    <t>6507959-3105524504
AFP: Colpensiones (Pensionado)
EPS. Famisanar</t>
  </si>
  <si>
    <t>CB-CD-001-2015</t>
  </si>
  <si>
    <t>JEFE OFICINA JURÍDICA</t>
  </si>
  <si>
    <t>JULIAN DARÍO HENAO CARDONA</t>
  </si>
  <si>
    <t>Contratar la 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</si>
  <si>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Mínima Cuantía</t>
  </si>
  <si>
    <t xml:space="preserve">121 121-Compraventa (Bienes Muebles) </t>
  </si>
  <si>
    <t>NA</t>
  </si>
  <si>
    <t>SUBDIRECTOR DE SERVICIOS GENERALES</t>
  </si>
  <si>
    <t>GUSTAVO FRANCISCO MONZÓN GARZÓN</t>
  </si>
  <si>
    <t>Adquicision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</si>
  <si>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JEFE OFICINA ASESORA DE COMUNICACIONES</t>
  </si>
  <si>
    <t>PUBLICACIONES SEMANA S.A.</t>
  </si>
  <si>
    <t>CALLE 78 No. 11-77</t>
  </si>
  <si>
    <t>CB-CD-03-2015</t>
  </si>
  <si>
    <t>Prestar los servicios profesionales y especializados en medicina laboral a la Contraloría de Bogotá, D.C., en desarrollo del Sistema de Gestión de la Seguridad y Salud en el Trabajo/SG-SST y en forma interdisciplinaria con la Subdirección de Bienestar Social</t>
  </si>
  <si>
    <t>CONSTANZA</t>
  </si>
  <si>
    <t>LUIS GERMÁN GÓMEZ BUSTAMANTE</t>
  </si>
  <si>
    <t>CALLE 23 D No. 86-28 APTO 104 INT 2</t>
  </si>
  <si>
    <t>SUBDIRECTORA DE BIENESTAR SOCIAL</t>
  </si>
  <si>
    <t xml:space="preserve">3005904268-3203093286
AFP:COLPENSIONES
EPS: NUEVA EPS
e-mail: saludocupacional94@hotmail.com </t>
  </si>
  <si>
    <t>GLORIA ALEXANDRA MORENO BRICEÑO</t>
  </si>
  <si>
    <t>Prestación de servicios de apoyo técnico al equipo de Gestión Documental en la implementación del Programa de Gestión Documental de la Contraloría de Bogotá D.C, de conformidad con las normas archivísticas vigentes</t>
  </si>
  <si>
    <t>IGNACIO MANUEL EPINAYU PUSHAINA</t>
  </si>
  <si>
    <t>Calle 152 No. 96 A - 60 Interior 1 apto 202</t>
  </si>
  <si>
    <t>CB-CD-009-2015</t>
  </si>
  <si>
    <t>CB-CD-007-2015</t>
  </si>
  <si>
    <t>Prestación de servicios de apoyo al Grupo de Gestión Documental de la Contraloría de Bogotá en la coordinación de las actividades operativas desarrolladas por los auxiliares y técnicos en archivística</t>
  </si>
  <si>
    <t>BRYAN ALFONSO CASTAÑEDA FRANCO</t>
  </si>
  <si>
    <t>Carrera 17 No. 16-70 Restrepo</t>
  </si>
  <si>
    <t>Prestacion de Servicios profesionales para apoyar al grupo de Gestión documental de la Contraloría de Bogotá en la valoracion de la información del acervo documental que sirva de base para la elaboracion de los instrumentos archivisticos que permitan la conservacion y disposicion final de la informacion.</t>
  </si>
  <si>
    <t>MARÍA DE LOS ANGELES BURGOS MEDINA</t>
  </si>
  <si>
    <t>Carrera 57 Nº 94 B-65</t>
  </si>
  <si>
    <t>2365098 - 3173855535</t>
  </si>
  <si>
    <t>CB-CD-008-2015</t>
  </si>
  <si>
    <t>Prestar los servicios profesionales para la implementación  de estrategias de comunicación externa y la elaboración de contenidos relacionados con los logros de la entidad para el posicionamiento y fortalecimiento de la imagen de la entidad.</t>
  </si>
  <si>
    <t>GREACE ANGELLY VANEGAS CAMACHO</t>
  </si>
  <si>
    <t>Calle 141 No. 9-85 Apto 224</t>
  </si>
  <si>
    <t>3152253358
Tolima (Ibagué)
greacev@yahoo.com
Salud Total EPS
AFP: Colfondos</t>
  </si>
  <si>
    <t>DIRECTORA DE APOYO AL DESPACHO</t>
  </si>
  <si>
    <t>CARMEN SOFÍA PRIETO DUEÑAS</t>
  </si>
  <si>
    <t>CB-CD-005-2015</t>
  </si>
  <si>
    <t>CB-CD-04-2015</t>
  </si>
  <si>
    <t>ALEJANDRO</t>
  </si>
  <si>
    <t>BISMAR</t>
  </si>
  <si>
    <t>ALEJANDRO-NERIED</t>
  </si>
  <si>
    <t>ALEJANDRO-BISMAR</t>
  </si>
  <si>
    <t>DIRECTORA HÁBITAT Y AMBIENTE</t>
  </si>
  <si>
    <t>PEDRO LUIS SOLER MONGUE</t>
  </si>
  <si>
    <t>SUBDIRECTOR DE RECURSOS MATERIALES</t>
  </si>
  <si>
    <t>HENRY VARGAS DÍAZ</t>
  </si>
  <si>
    <t>SALOMÓN IGNACIO SUÁREZ NAMEN</t>
  </si>
  <si>
    <t>RICARDO REYES TORRES</t>
  </si>
  <si>
    <t>VICTOR HUGO RAMOS CARABALI</t>
  </si>
  <si>
    <t>Concurso de Méritos</t>
  </si>
  <si>
    <t>JOHANA</t>
  </si>
  <si>
    <t>SI</t>
  </si>
  <si>
    <t>1 1-Legalizado</t>
  </si>
  <si>
    <t>1 1-Nacional</t>
  </si>
  <si>
    <t>Contrato 1 de 2015</t>
  </si>
  <si>
    <t>Contrato 2 de 2015</t>
  </si>
  <si>
    <t>Contrato 3 de 2015</t>
  </si>
  <si>
    <t>Contrato 4 de 2015</t>
  </si>
  <si>
    <t>Contrato 5 de 2015</t>
  </si>
  <si>
    <t>Contrato 6 de 2015</t>
  </si>
  <si>
    <t>Contrato 7 de 2015</t>
  </si>
  <si>
    <t>MÓNICA MARCELA QUINTERO GIRALDO</t>
  </si>
  <si>
    <t>CB-CD-011-2015</t>
  </si>
  <si>
    <t>CB-CD-10-2015</t>
  </si>
  <si>
    <t>CB-CD-12-2015</t>
  </si>
  <si>
    <t>CB-CD-06-2015</t>
  </si>
  <si>
    <t>CB-CD-13-2015</t>
  </si>
  <si>
    <t>CB-CD-14-2015</t>
  </si>
  <si>
    <t>CB-PMINC-02-2015</t>
  </si>
  <si>
    <t>Calle 101 No. 71C-28</t>
  </si>
  <si>
    <t>CÉSAR GERMÁN ESPINOSA MONTAÑA</t>
  </si>
  <si>
    <t>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</si>
  <si>
    <t>Contrato 8 de 2015</t>
  </si>
  <si>
    <t>Contrato 9 de 2015</t>
  </si>
  <si>
    <t>FABIAN ROLANDO JIMENEZ REYES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</si>
  <si>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</si>
  <si>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LOTERÍA DE BOGOTÁ</t>
  </si>
  <si>
    <t>Contratar los servicios profesionales de SGS COLOMBIA S.A. ente certificador para una visita, de recertificación del Sistema de Gestión de Calidad - SGC-, bajo las normas técnicas NTC ISO 9001:2008 y NTCGP 1000:2009.</t>
  </si>
  <si>
    <t>SGS COLOMBIA S.A.</t>
  </si>
  <si>
    <t>Carrera 16A No. 78-11 Bogotá D.C.</t>
  </si>
  <si>
    <t>Contratar el servicio de monitoreo de medios de prensa, radio, televisión e Internet para la Contraloría de Bogotá D.C.</t>
  </si>
  <si>
    <t>Calle 97No. 18A-18 OFICINA 401</t>
  </si>
  <si>
    <t>MEDICIONES Y MEDIOS SAS</t>
  </si>
  <si>
    <t xml:space="preserve">BRYAN ALFONSO CASTAÑEDA FRANCO
</t>
  </si>
  <si>
    <t>Prestación de servicios de apoyo al Grupo de Gestión Documental de la Contraloría de Bogotá en la coordinación de las actividades operativas desarrolladas por los auxiliares y técnicos en archivística.</t>
  </si>
  <si>
    <t>Prestación de servicios de apoyo técnico al equipo de Gestión Documental en la implementación del Programa de Gestión Documental de la Contraloría de Bogotá D.C, de conformidad con las normas archivísticas vigentes.</t>
  </si>
  <si>
    <t>JUAN PABLO CONTRERAS LIZARAZO</t>
  </si>
  <si>
    <t>DIRECTOR DE PLANEACIÓN</t>
  </si>
  <si>
    <t>COMSERAUTO S.A.S - COMPAÑÍA DE SERVICIOS AUTOMOTRICES S.A.S</t>
  </si>
  <si>
    <t>Suministro</t>
  </si>
  <si>
    <t xml:space="preserve">Carrera 72i No. 38 D - 70 sur.
</t>
  </si>
  <si>
    <t>ANYI TATIANA FORERO MARTÌN</t>
  </si>
  <si>
    <t>GINNA MARCELA BONILLA</t>
  </si>
  <si>
    <t>Calle 87 No. 95F-16  Apto 306</t>
  </si>
  <si>
    <t>CB-CD-16-2015</t>
  </si>
  <si>
    <t>VANDERLEY CHAUCANAS CASTAÑEDA</t>
  </si>
  <si>
    <t>Cra. 90 A No.4-40 Casa 55</t>
  </si>
  <si>
    <t xml:space="preserve">3204178706
</t>
  </si>
  <si>
    <t>Contratar con la Lotería de Bogotá el arrendamiento de (55)  parqueaderos ubicados en los sótanos segundo y tercero del edificio Lotería de  Bogotá, en la CarreRa 32A No. 26A-10.</t>
  </si>
  <si>
    <t xml:space="preserve">132 132-Arrendamiento de bienes inmuebles </t>
  </si>
  <si>
    <t>CARRERA 32 A No. 26A - 10</t>
  </si>
  <si>
    <t>OMAR OSORIO</t>
  </si>
  <si>
    <t>Contrato 10 de 2015</t>
  </si>
  <si>
    <t>EN ESTUDIO PREVIO EL AÑO ES 2014</t>
  </si>
  <si>
    <t>15 días hábiles</t>
  </si>
  <si>
    <t>Contrato 11 de 2015</t>
  </si>
  <si>
    <t>Cra. 111 A No. 63-54</t>
  </si>
  <si>
    <t>Contrato 12 de 2015</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</si>
  <si>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</si>
  <si>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Contrato 13 de 2015</t>
  </si>
  <si>
    <t>6054446/316 470 0045</t>
  </si>
  <si>
    <t>Contrato 14 de 2015</t>
  </si>
  <si>
    <t>Punto Cardinal Comunicaciones</t>
  </si>
  <si>
    <t>Monitor Medios de Comunicación LTDA</t>
  </si>
  <si>
    <t>Competencia Plus</t>
  </si>
  <si>
    <t>CCU Televisión LTDA</t>
  </si>
  <si>
    <t>Contrato 15 de 2015</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</si>
  <si>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</si>
  <si>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SUBDIRECTORA DE RESPONSABILIDAD FISCAL</t>
  </si>
  <si>
    <t>ALBA ASTRID SARRIA BARRAGÁN</t>
  </si>
  <si>
    <t>CARLOS ALFREDO GUARÍN AVILA</t>
  </si>
  <si>
    <t>CALLE 1 SUR No72 B-33</t>
  </si>
  <si>
    <t>DIRECTORA DE TECNOLOGÍAS DE LA INFORMACIÓN Y LAS COMUNICACIONES</t>
  </si>
  <si>
    <t>ADRIANA DEL PILAR GUERRA MARTÍNEZ</t>
  </si>
  <si>
    <t>MAGDA ALEXANDRA GÓMEZ SANTANA</t>
  </si>
  <si>
    <t>CARRERA 114 No. 148-65 INT 10 APTO 502</t>
  </si>
  <si>
    <t>JULIAN MAURICIO GARCÍA CÁRDENAS</t>
  </si>
  <si>
    <t>Calle 19B No. 81B-41</t>
  </si>
  <si>
    <t xml:space="preserve">3125945292
</t>
  </si>
  <si>
    <t xml:space="preserve">3105698908
</t>
  </si>
  <si>
    <t>Contrato 16 de 2015</t>
  </si>
  <si>
    <t>Contrato 17 de 2015</t>
  </si>
  <si>
    <t>Contrato 18 de 2015</t>
  </si>
  <si>
    <t>DUGLAS ALBERTO BALLESTEROS QUINTERO</t>
  </si>
  <si>
    <t>Calle159A No. 19B-71 Apto. 306</t>
  </si>
  <si>
    <t>3164315985/5260236
SANITAS  EPS
AFP:COLFONDOS
Mail: duglasballesteros@gmail.com
Nacimiento: Bogotá</t>
  </si>
  <si>
    <t>CB-CD-019-2015</t>
  </si>
  <si>
    <t>CB-CD-018-2015</t>
  </si>
  <si>
    <t>WILLY DAVID CALDERÓN CAMARGO</t>
  </si>
  <si>
    <t>JOHANA MARGARITA URIBE TORRES</t>
  </si>
  <si>
    <t>Calle 152B No. 72-91 Suba Bq 8</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</si>
  <si>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</si>
  <si>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Cra. 91 No. 20A-65 Int. 7 Apto 302</t>
  </si>
  <si>
    <t>Contrato 19 de 2015</t>
  </si>
  <si>
    <t>Contrato 20 de 2015</t>
  </si>
  <si>
    <t>Contrato 21 de 2015</t>
  </si>
  <si>
    <t>Contrato 22 de 2015</t>
  </si>
  <si>
    <t xml:space="preserve">904 904-Comodato </t>
  </si>
  <si>
    <t>NORMAN FELIPE GIRALDO PATIÑO</t>
  </si>
  <si>
    <t>Prestación de servicios profesionales para apoyar a la Subdirección de Servicios Generales, en el seguimiento y control de la supervisión a la interventoría de la ejecución de obras, que adelanta la Contraloría de Bogotá.</t>
  </si>
  <si>
    <t> 830509981</t>
  </si>
  <si>
    <t>CB-CD-20-2015</t>
  </si>
  <si>
    <t>CB-CD-21-2015</t>
  </si>
  <si>
    <t>CB-CD-24-2015</t>
  </si>
  <si>
    <t>Prestación de servicios profesionales para apoyar a la Subdirección de Servicios Generales, en el seguimiento y control de la supervisión a la interventoría de la ejecución de obras, que adelanta la Contraloria de Bogota en las diferentes sedes</t>
  </si>
  <si>
    <t>Calle 44 d Nº 45-45 Int. 2 Apto. 302</t>
  </si>
  <si>
    <t>3154890
EPS COMPENSAR
AFP PROTECCION
mail: normafg@gmail.com</t>
  </si>
  <si>
    <t>CB-CD-25-2015</t>
  </si>
  <si>
    <t>CB-CD-26-2015</t>
  </si>
  <si>
    <t>Calle 13 # 32-20
Medellín-Colombia</t>
  </si>
  <si>
    <t>(4) 444 28 10</t>
  </si>
  <si>
    <t>Calle 33 No 7-51</t>
  </si>
  <si>
    <t>340-63-58</t>
  </si>
  <si>
    <t>CL 61 13 23 P 6</t>
  </si>
  <si>
    <t>3-47-83-22</t>
  </si>
  <si>
    <t>CA 63 22 31 CA 10</t>
  </si>
  <si>
    <t>2-45-65-09</t>
  </si>
  <si>
    <t>AF-CD-22-2015</t>
  </si>
  <si>
    <t>Adquisición de una (1) Suscripción del diario EL TIEMPO, más la revista PORTAFOLIO para la Auditoría Fiscal ante la Contraloría de Bogotá D.C.</t>
  </si>
  <si>
    <t>CASA EDITORIAL EL TIEMPO S.A.</t>
  </si>
  <si>
    <t>Carrera 26 68 B 70</t>
  </si>
  <si>
    <t>Contrato 23 de 2015</t>
  </si>
  <si>
    <t>AF-CD-28-2015</t>
  </si>
  <si>
    <t>Contratar la adquisición de una (1) Suscripción por doce (12) meses de las actualizaciones de normativas de los siguientes códigos: Constitución política de Colombia; el Código Civil, el Código de Procedimiento Civil, el Régimen Penal Colombiano, el Código Contencioso Administrativo, el Régimen de Procedimiento Tributario, Estatuto General de la Contratación y NIF INTEGRAL.</t>
  </si>
  <si>
    <t>LEGIS EDITORES S.A.</t>
  </si>
  <si>
    <t>Carrera 26 Nº 82-70</t>
  </si>
  <si>
    <t>Contrato 24 de 2015</t>
  </si>
  <si>
    <t>ALEJANDRO SICAR</t>
  </si>
  <si>
    <t>CONSTANZA GALEANO</t>
  </si>
  <si>
    <t>BISMAR LONDOÑO</t>
  </si>
  <si>
    <t>JOHANA SAMACA</t>
  </si>
  <si>
    <t>CB-CD-29-2015</t>
  </si>
  <si>
    <t>CB-CD-30-2015</t>
  </si>
  <si>
    <t>Carrera 68 D  Nº 18-30</t>
  </si>
  <si>
    <t>HERMELINA DEL CARMEN ANGULO ANGULO</t>
  </si>
  <si>
    <t>Contratar los servicios profesionales para apoyar las actuaciones de los procesos de Responsabilidad Fiscal que adelanta la Contraloría de Bogotá, y así evitar que se presente el fenómeno jurídico de la prescripción. Todo ello conforme al reparto que le sea asignado.</t>
  </si>
  <si>
    <t>CB-CD-32-2015</t>
  </si>
  <si>
    <t>Prestación de servicios de apoyo en la actualización de inventarios documentales, revisión, verificación de los folios de contenido y reposición de unidades de conservación deterioradas, entre otras, para la implementación del Programa de gestión Documental de la Contraloría de Bogotá D.C.</t>
  </si>
  <si>
    <t>Hilda María Barragán Aponte</t>
  </si>
  <si>
    <t>Cra. 2 No. 2B-52</t>
  </si>
  <si>
    <t>3143861277
Nacimiento: Cundinamarca (San Juan de Río Seco)
EPS: Famisanar
AFP: Porvenir</t>
  </si>
  <si>
    <t>Andrés Felipe Pineda Rojas</t>
  </si>
  <si>
    <t>Diagonal 4B No. 42-37 Barrio Primavera</t>
  </si>
  <si>
    <t>Empresa de Telecomunicaciones de Bogotá S.A ESP</t>
  </si>
  <si>
    <t>JAIME SÁNCHEZ DE GUZMÁN</t>
  </si>
  <si>
    <t>Contratar la prestación de servicios de (01) entrenador (a) de atletismo en su modalidad masculina y femenina para entrenar los funcionarios de Contraloría de Bogotá.</t>
  </si>
  <si>
    <t>Contratar los servicios integrales de Telecomunicaciones y/o conectividad requeridos por la Contraloría de Bogotá, D.C., de acuerdo a las cantidades y especificaciones técnicas requeridas.</t>
  </si>
  <si>
    <t>CB-CD-40-2015</t>
  </si>
  <si>
    <t>CB-CD-38-2015</t>
  </si>
  <si>
    <t>CB-PMINC-31-2015</t>
  </si>
  <si>
    <t>AF-CD-43-2015</t>
  </si>
  <si>
    <t>DAVID</t>
  </si>
  <si>
    <t>CB-PMINC-017-2015</t>
  </si>
  <si>
    <t>Empresa de Medicina Integral GRUPO EMI SA</t>
  </si>
  <si>
    <t>Carrera 13 A Nº 156-20 Casa 7B</t>
  </si>
  <si>
    <t>Carrera 8ª No. 20-56, Bogotá</t>
  </si>
  <si>
    <t>CB-CD-35-2015</t>
  </si>
  <si>
    <t>Calle 6 D 79 A 76 Int 3 Apto 215</t>
  </si>
  <si>
    <t>CB-CD-36-2015</t>
  </si>
  <si>
    <t>Prestar los servicios profesionales a la Contraloría de Bogotá D.C. para asesoría y asistencia técnica en los aspectos relacionados con la prestación de los servicios de aseo, en especial las actividades que realiza a la Unidad Administrativa especial de Servicios Públicos - UAESP.</t>
  </si>
  <si>
    <t>CALLE125 No. 11 B-31 APTO 1001</t>
  </si>
  <si>
    <t>Drectora Sector Servicios Públicos</t>
  </si>
  <si>
    <t>Calle 1 No. 4J 04 Apto 401 Torre 4  Maranatha - Soacha</t>
  </si>
  <si>
    <t>3154235329
Nacimiento Bogotá cundinamarca 26 de abril de 1983.
Lugar residencia Cundinamarca (Soacha). Nació Bogotá. EPS: Compensar. AFP: Porvenir.</t>
  </si>
  <si>
    <t>JOHANNA SAMACÁ</t>
  </si>
  <si>
    <t>Compra e instalación de mobiliario para la sede de Desarrollo Local y Participación Ciudadana de la Contraloría de Bogotá.</t>
  </si>
  <si>
    <t>DIVISIONES PYP SISTEMAS MODULARES Y ARQUITECTÓNICOS</t>
  </si>
  <si>
    <t>Calle 75A No. 29A-02, Barrio Santa Sofia</t>
  </si>
  <si>
    <t>JF Dikomad</t>
  </si>
  <si>
    <t>Modulares Ofima SAS</t>
  </si>
  <si>
    <t>Bassa Diseño S.AS.</t>
  </si>
  <si>
    <t>Muebles Orama</t>
  </si>
  <si>
    <t>Dotaciones y Suministros del Tolima</t>
  </si>
  <si>
    <t>Acabados Arquitectonicos SAS</t>
  </si>
  <si>
    <t>Eska Bienes y Servicios SAS</t>
  </si>
  <si>
    <t>Jotave Y CIA LTDA</t>
  </si>
  <si>
    <t>Doffsm SAS</t>
  </si>
  <si>
    <t>Juan Carlos Camelo Herrera</t>
  </si>
  <si>
    <t>Inversiones Blucher Sport</t>
  </si>
  <si>
    <t>Box Servicios LTDA</t>
  </si>
  <si>
    <t>Amplex de Colombia SAS</t>
  </si>
  <si>
    <t>Distribuciones Aliadas BJ SAS 9</t>
  </si>
  <si>
    <t>Muebles Romero SAS</t>
  </si>
  <si>
    <t>Acabados Altapisos Inversiones SAS</t>
  </si>
  <si>
    <t>Distribuidora de Muebles Parra SAS</t>
  </si>
  <si>
    <t>Micros Compatibilidad Redes y Elementos SAS</t>
  </si>
  <si>
    <t>SuminiStros para Archivo Su Archivo Ltda</t>
  </si>
  <si>
    <t>Espacios Corporativos Hernández LTDA</t>
  </si>
  <si>
    <t>Fábrica de Muebles ABC</t>
  </si>
  <si>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</si>
  <si>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VIGIAS DE COLOMBIA S.R.L. LTDA</t>
  </si>
  <si>
    <t>Carrera 19 No. 166-34</t>
  </si>
  <si>
    <t>Licitación Pública</t>
  </si>
  <si>
    <t>CB-LP-15-2015</t>
  </si>
  <si>
    <t>CB-CD-44-2015</t>
  </si>
  <si>
    <t xml:space="preserve">Modificar el cronograma de la licitación pública CB-LP-15-2015, teniendo en cuenta el número de propuestas y los requerimientos realizados.
</t>
  </si>
  <si>
    <t>UNION TEMPORAL CONTRALORIA 2015 (COOPERATVA DE IGILANCIA Y SERVICIOS DE BUCARAMANGA  C.T.A- COOVIAN C.T.A. Y SEGURIDAD CENTRAL LTDA.)</t>
  </si>
  <si>
    <t>UNION TEMPORAL CONTRALORIA 2015 (INTERCONTINENTAL DE SEGURIDAD LTDA. Y SEGURIDAD RECORD LTDA.)</t>
  </si>
  <si>
    <t>VIGILANCIA SANTAFEREÑA Y CIA LTDA.</t>
  </si>
  <si>
    <t xml:space="preserve">UNION TEMPORAL SC 2015 (SEGURIDAD EL PENTAGONO COLOMBIANO SEPECOL TDA. Y CUSTODIAR LTDA.)
</t>
  </si>
  <si>
    <t>SEGURIDAD SUPERIOR LTDA</t>
  </si>
  <si>
    <t>UNION TEMPORAL PROTEVIS ESCORT (PROTEVIS LTDA. PROTECCION VIGILANCIA SEGURIDAD EN REORGANIZACION Y SCORT SECURITY SERVIS LTDA.)</t>
  </si>
  <si>
    <t>UNIÓN TEMPORAL CM 2015 (MEGASEGURIDAD LA PROVEEDORA LTDA. Y COMPAÑÍA DE SERVICIOS DE VIGILANCIA PRIVADA PORTILLA Y PORTILLA LTDA. COSERVIPP LTDA.)</t>
  </si>
  <si>
    <t>UNION TEMPORAL SEGURIDAD HA 2015 (AGUILA DE ORO DE COLOMBIA LTDA. Y HELAM SEGURIDAD LTDA.)</t>
  </si>
  <si>
    <t>LUIS HENRY RODRIGUEZ FORERO</t>
  </si>
  <si>
    <t>Carrera 28 N° 43-29 APTO 402</t>
  </si>
  <si>
    <t>EDITORIAL EL GLOBO S.A -LA REPÚBLICA</t>
  </si>
  <si>
    <t>Calle 25 D BIS No. 102 A -63</t>
  </si>
  <si>
    <t>Adquisición de UNA (1) Suscripción, del diario LA REPUBLICA, por un  (1) año para la Auditoría Fiscal ante la Contraloría de Bogotá D.C.</t>
  </si>
  <si>
    <t>31 31-Servicios Profesionales - Contrato interadministrativo</t>
  </si>
  <si>
    <t>JOSÉ GIL</t>
  </si>
  <si>
    <t xml:space="preserve">Contratar los servicios profesionales para apoyar las actuaciones de los procesos de Responsabilidad Fiscal que adelanta la Contraloría de Bogotá, y así evitar que se presente el fenómeno jurídico de la prescripción, todo aquello conforme al reparto que le sea asignado. </t>
  </si>
  <si>
    <t xml:space="preserve">3112970319
Nacimiento 21-10-1981, Tunja Boyacá
AFP:  Porvenir
EPS: saludcoop
</t>
  </si>
  <si>
    <t xml:space="preserve">1. Se modifica el numeral 2.9 REQUISITOS FINANCIEROS, literal A CAPACIDAD FINANCIERA.
2. Se modifica el numeral 3.1.5.2. el cual quedará de la siguiente manera:  CALIFICACION EN LA PRESTACIÓN DEL SERVICIO: 150 PUNTOS.
3. Se modifica el numeral 2.8.2 EXPERIENCIA ESPECÍFICA DEL PROPONENTE.
4. Se modifica el numeral 3.1.5.1. COORDINADOR SERVICIOS DE VIGILANCIA: 150 PUNTOS , literal d) Especialista en administración de la seguridad o en seguridad.
5. Se modifica el literal D) CERTIFICADO DE EXISTENCIA Y REPRESENTACIÓN LEGAL EXPEDIDO POR AUTORIDAD COMPETENTE, del numeral 2.7 REQUISITOS JURIDICOS.
</t>
  </si>
  <si>
    <t>JOENX CASTRO SUÁREZ</t>
  </si>
  <si>
    <t>Cra. 32A No. 26A-10</t>
  </si>
  <si>
    <t>Calle 135 No. 52A-45</t>
  </si>
  <si>
    <t>Cra. 27B No.74-35</t>
  </si>
  <si>
    <t>Cra. 43 No.22B-18</t>
  </si>
  <si>
    <t>Calle 74D No. 70F-22</t>
  </si>
  <si>
    <t>Cra. 50 No. 96-09</t>
  </si>
  <si>
    <t>Calle 58 No.15-29</t>
  </si>
  <si>
    <t>Calle 58 No. 2A-45</t>
  </si>
  <si>
    <t>Calle 39A No. 17-43</t>
  </si>
  <si>
    <t>3202318992
Lugar Nacimiento: Bogotá.
EPS: COLMÉDICA
AFP:  SKANDIA</t>
  </si>
  <si>
    <t>La prestación del servicio de área protegida de las urgencias y emergencias médicas las venticuatro (24) horas durante la vigencia del contrato en las diferentes sedes de la Contraloría de Bogotá, D.C., para los funcionarios, usuarios, proveedores y visitantes de la Entidad.</t>
  </si>
  <si>
    <t>María Alejandra Lozano Ortiz</t>
  </si>
  <si>
    <t>Luisa Alejandra Arias Gómez</t>
  </si>
  <si>
    <t>Deisy Yamile Márquez Sierra</t>
  </si>
  <si>
    <t>CÉSAR TULIO CÓRDOBA VIVAR</t>
  </si>
  <si>
    <t>CB-CD-48-2015</t>
  </si>
  <si>
    <t>CB-CD-37-2015</t>
  </si>
  <si>
    <t>Prestación de Servicios profesionales para apoyar al grupo de Gestión documental de la Contraloría de Bogotá en la valoración de la información del acervo documental que sirva de base para la elaboración de los instrumentos archivísticos que permitan la conservación y disposición final de la información.</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</si>
  <si>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t>
  </si>
  <si>
    <t>Prestación de servicios profesionales para acompañamiento, especializado, mantenimiento y ajustes al módulo de Almacén e Inventarios "SAE/SAI" del Sistema de información SI CAPITAL, de acuerdo con los requerimientos solicitados y priorizados por la Subdirección de Recursos Materiales de la Contraloría de Bogotá.</t>
  </si>
  <si>
    <t>CB-CD-020-2015</t>
  </si>
  <si>
    <t>CB-CD-56-2015</t>
  </si>
  <si>
    <t>CB-PMINC-41-2015</t>
  </si>
  <si>
    <t>Contratar la prestación de servicios especializados para la realización de tres (3) caminatas ecológicas, cada una con grupos de a cincuenta y dos (52) personas para un total de 156 personas, (servidores y familias) de la Contraloría de Bogotá, D.C.</t>
  </si>
  <si>
    <t>CB-PMINC-39-2015</t>
  </si>
  <si>
    <t>DAVID ARENAS</t>
  </si>
  <si>
    <t>CB-CD-58-2015</t>
  </si>
  <si>
    <t>Prestación de servicios de apoyo en la actualización de inventarios documentales, revisión, verificación de folios de contenido y reposición de unidades de conservación deterioradas, entre otras, para la implementación del programa de gestión documental de la CB.</t>
  </si>
  <si>
    <t>Prestar servicio de apoyo a la Contraloría en aspectos relacionados con la planeación, organización, desarrollo y seguimiento de los procesos y procedimientos del Almacén General.</t>
  </si>
  <si>
    <t>ANGELA INES BUENAVENTURA BURBANO</t>
  </si>
  <si>
    <t>JOHANA SAMACÁ</t>
  </si>
  <si>
    <t>Contratar la prestación de servicios de un (01) entrenador (a) de futbol en su modalidad masculina para entrenar los funcionarios de la Contraloría de Bogotá D.C.</t>
  </si>
  <si>
    <t>CAJA COLOMBIANA DE SUBSIDIO FAMILIAR COLSUBSIDIO</t>
  </si>
  <si>
    <t>Bosque Chispazos Recreación Dirigida y Cía. Ltda.</t>
  </si>
  <si>
    <t>Fundación Ways of Hope</t>
  </si>
  <si>
    <t>Corporación de Turismo y actividades culturales de Colombia A&amp;C de Colombia</t>
  </si>
  <si>
    <t>MELISA</t>
  </si>
  <si>
    <t>TURÍN AUTOS SAS</t>
  </si>
  <si>
    <t>Modificar el cronograma de lainvitación pública CB-PMINC-41-2015 teniendo en cuenta que se relacionó un correo equivocado para la recepción de propuestas, el cual será contratos@contraloriabogota.gov.co</t>
  </si>
  <si>
    <t>Modificar el numeral 3.2.,  “DOCUMENTOS PARA VERIFICACIÓN TÉCNICA HABILITANTES” “EXPERIENCIA DEL PROPONENTE” Pagina 12. del aviso de invitación publica; por cuanto atendiendo las observaciones realizadas por la empresa Colsubsidio y la respuesta de la Subdirección de Bienestar Social de la Contraloría de Bogotá D.C., se hace necesario modificar el texto inicialmente publicado referente a la experiencia solicitada en las certificaciones exigidas al proponente para ser habilitados técnicamente, en aras de permitir la pluralidad y concurrencia de los Proponentes.</t>
  </si>
  <si>
    <t>MELISA ANDREA VALERO</t>
  </si>
  <si>
    <t>MARELLY MONTENEGRO BERNAL</t>
  </si>
  <si>
    <t>Contratar la prestación de servicios de un (01) entrenador (a) de natación en su modalidad masculina y femenina para entrenar los funcionarios de la Contraloría de Bogotá D.C.</t>
  </si>
  <si>
    <t>CB-CD-63-2015</t>
  </si>
  <si>
    <t>ASOCIACIÓN MUTUALISTA DE PENSIONADOS DE LA CONTRALORÍA DE SANTAFE DE BOGOTÁ</t>
  </si>
  <si>
    <t>Adquisicion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</si>
  <si>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Cra. 32A No. 26A-10 Piso 10</t>
  </si>
  <si>
    <t>ABRIL</t>
  </si>
  <si>
    <t>Contrato 25 de 2015</t>
  </si>
  <si>
    <t>Contrato 26 de 2015</t>
  </si>
  <si>
    <t>Contrato 27 de 2015</t>
  </si>
  <si>
    <t>Contrato 28 de 2015</t>
  </si>
  <si>
    <t>Contrato 29 de 2015</t>
  </si>
  <si>
    <t>Contrato 30 de 2015</t>
  </si>
  <si>
    <t>Contrato 31 de 2015</t>
  </si>
  <si>
    <t>Contrato 32 de 2015</t>
  </si>
  <si>
    <t>Contrato 33 de 2015</t>
  </si>
  <si>
    <t>Contrato 34 de 2015</t>
  </si>
  <si>
    <t>Contrato 35 de 2015</t>
  </si>
  <si>
    <t>Contrato 36 de 2015</t>
  </si>
  <si>
    <t>CAMILA TORRES</t>
  </si>
  <si>
    <t>CB-SAMC-47-2015</t>
  </si>
  <si>
    <t>CB-PMINC-54-2015</t>
  </si>
  <si>
    <t>CB-PMINC-53-2015</t>
  </si>
  <si>
    <t>CB-PMINC-50-2015</t>
  </si>
  <si>
    <t>GUSTAVO ADOLFO GRANADOS HERNÁNDEZ</t>
  </si>
  <si>
    <t>Prestar los servicios profesionales a la Dirección de Hábitat y Ambiente de la Contraloría de Bogotá, D.C., en desarrollo de los temas relacionados con el proceso auditor que se adelanta desde esta Sectorial, en cumplimiento del PAD 2015.</t>
  </si>
  <si>
    <t>Contratar la prestación de servicios de un (01) instructor (a) de baile con el fin de conformar el Grupo de Danzas de la Contraloría de Bogotá.</t>
  </si>
  <si>
    <t>LUZ STELLA HIGUERA FANDIÑO</t>
  </si>
  <si>
    <t>Contratar los servicios de diseño, diagramación, impresión y distribución de cuatro (4) ediciones trimestrales del periódico institucional "Control Capital" (cada edición con un tiraje de cien mil (100.000) ejemplares de acuerdo a las especificaciones técnicas que se contemplan en los estudios previos y en la ficha técnica.</t>
  </si>
  <si>
    <t>JAVIER ENRIQUE PAIPILLA ARANGO</t>
  </si>
  <si>
    <t>Prestar los servicios de apoyo a la Contraloría de Bogotá, D.C. en aspectos relacionados con la organización y manejo de bienes muebles y fungibles de acuerdo a los establecido en los procesos y procedimientos de recursos físicos de la Entidad.</t>
  </si>
  <si>
    <t>ABEL EDICSON RINCÓN BARRERA</t>
  </si>
  <si>
    <t>Contratar los servicios de un (1) entrenador(a) de fútbol en su modalidad femenina para entrenar las funcionarias de la Contraloría de Bogotá, D.C.</t>
  </si>
  <si>
    <t>CB-CD-61-2015</t>
  </si>
  <si>
    <t>WILLIAM FUENTES</t>
  </si>
  <si>
    <t>Contratar la prestación de servicios para la ejecución de actividades campestres recreativas con ocasión a la celebración del día del niño, vacaciones recreativas en junio y diciembre y Halloween.</t>
  </si>
  <si>
    <t>ROYAL PARK LTDA</t>
  </si>
  <si>
    <t>CORPARQUES</t>
  </si>
  <si>
    <t>BOSQUECHISPAZOS RECREACION DIRIGA Y CIA LTDA</t>
  </si>
  <si>
    <t>CAJA DE COMPENSACION FAMILIAR COMPENSAR</t>
  </si>
  <si>
    <t>LOGISTICA Y EVENTOS RECREACION S.A.S.</t>
  </si>
  <si>
    <t>1. Se modifica el literal H. GARANTIA DE SERIEDAD DE LA PROPUESTA del numeral 2.2.1. REQUISITOS JURIDICOS
2. Se modifica el numeral 4.8 GARANTIAS</t>
  </si>
  <si>
    <t>Prestación del  servicio de correspondencia ordinaria incluida la recolección, transporte y entrega de externa (urbana, periférica y nacional), de conformidad con las necesidades de cada una de las dependencias de la Contraloría de Bogotá D.C</t>
  </si>
  <si>
    <t>DELIVERY COLOMBIA S.A.S - COLDELIVERY</t>
  </si>
  <si>
    <t> 830141717</t>
  </si>
  <si>
    <t>EXPRESS SERVICES LTDA</t>
  </si>
  <si>
    <t>CB-CD-63-2014</t>
  </si>
  <si>
    <t>17-04-20'15</t>
  </si>
  <si>
    <t>Contratar la Prestación de servicios para la realización de un (1) programa de cuatro (4) días para los funcionarios pre-pensionados o próximos a su jubilación</t>
  </si>
  <si>
    <t> 860007336</t>
  </si>
  <si>
    <t>Compra de carros transportadores fabricados en acero inoxidable tipo 304 calibre 18, para la manipulación y traslado permanente de líquidos pesados y calientes, para dotar las cafeterías de los diferentes pisos de la Contraloría de Bogotá D.C. según las especificaciones técnicas</t>
  </si>
  <si>
    <t>MOBEL COLOMBIA S.A.S</t>
  </si>
  <si>
    <t>CB-CD-49-2015</t>
  </si>
  <si>
    <t>CB-CM-052-2015</t>
  </si>
  <si>
    <t xml:space="preserve">Contratar el diagnostico, estudio, diseño, implementación y divulgación del Plan Estratégico de Seguridad Vial de la Contraloría de Bogotá, D.C.  </t>
  </si>
  <si>
    <t>FORENSICS PROFESIONALES EN SEGURIDAD VIAL SAS</t>
  </si>
  <si>
    <t>CB-CD-71-2015</t>
  </si>
  <si>
    <t xml:space="preserve">El comodante entrega en comodato los bienes que se indican: a) Bienes Muebles:  sillas y computador, por $2.528.791. b) Bien Inmueble: Oficina No. 2 del segundo piso con un área de 11,50 m2, del inmueble ubicado en la Calle 25B No. 32A-17, con matrícula inmobiliaria No. 50C-16578
</t>
  </si>
  <si>
    <t>Contratar la prestación de servicios de un profesor de canto con el fin de conformar el grupo coral de la CB.</t>
  </si>
  <si>
    <t>CB-CD-76-2015</t>
  </si>
  <si>
    <t>CONTROLES EMPRESARIALES LTDA</t>
  </si>
  <si>
    <t> 800058607</t>
  </si>
  <si>
    <t>CB-CD-79-2015</t>
  </si>
  <si>
    <t>CB-CD-78-2015</t>
  </si>
  <si>
    <t>CB-PMINC-57-2015</t>
  </si>
  <si>
    <t>CB-CD-77-2015</t>
  </si>
  <si>
    <t>Contratar la prestación de servicios de un (1) entrenador (a) de Voleibol en su modalidad mixto, para entrenar los funcionarios de la Contraloría de Bogotá D.C., por dieciséis (16) horas mensuales de acuerdo con la cotización presentada.</t>
  </si>
  <si>
    <t>Contratar la prestación de servicios de un (1) entrenador (a) de baloncesto en su modalidad mixto, para entrenar los funcionarios de la Contraloría de Bogotá D.C., por dieciséis (16) horas mensuales de acuerdo con la cotización presentada.</t>
  </si>
  <si>
    <t>CARLOS ANDRES CORTES BARRIOS</t>
  </si>
  <si>
    <t>FABIO ENRIQUE SIERRA FLOREZ</t>
  </si>
  <si>
    <t>Prestar los servicios de apoyo al proceso de Recursos Físicos en aspectos relacionados con el manejo de herramientas ofimáticas; en los componentes administrativos SAE y SAI del ERP SI CAPITAL en el área de almacén e inventarios.</t>
  </si>
  <si>
    <t>MELISSA</t>
  </si>
  <si>
    <t>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</si>
  <si>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LUZ ENA ROJAS MORA</t>
  </si>
  <si>
    <t>CB-SASI-51-2015</t>
  </si>
  <si>
    <t>INDUSTRIA COLOMBIANA DE CONFECCIONES Y DOTACIONES HS SAS</t>
  </si>
  <si>
    <t>Suministro de aceites, lubricantes, refrigerantes, filtros, filtros sedimentadores para los vehículos de propiedad de la Entidad y de los  que fuera legalmente responsable.</t>
  </si>
  <si>
    <t>ASOCIACIÓN DE FUNCIONARIOS DE LA CONTRALORÍA DE BOGOTÁ, D.C.</t>
  </si>
  <si>
    <t>COMODATO 80-2015</t>
  </si>
  <si>
    <t>COMODATO 81-2015</t>
  </si>
  <si>
    <t>CB-PMINC-72-2015</t>
  </si>
  <si>
    <t>PREINSEG LTDA</t>
  </si>
  <si>
    <t>JOHANNA</t>
  </si>
  <si>
    <t>CB-LP-42-2015</t>
  </si>
  <si>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t>
  </si>
  <si>
    <t>FUNDACION UNIVERSIDAD DE BOGOTÁ JORGE TADEO LOZANO</t>
  </si>
  <si>
    <t>Selección Abreviada Menor cuantía</t>
  </si>
  <si>
    <t>Selección Abreviada Subasta Inversa</t>
  </si>
  <si>
    <t>ÁREAS VERDES LTDA</t>
  </si>
  <si>
    <t>VALOR DEL PROCESO
(CDP)</t>
  </si>
  <si>
    <t>FUNDACION FITEC</t>
  </si>
  <si>
    <t>PSICOPROYECTOS S.A.S</t>
  </si>
  <si>
    <t>Servindustriales y mercadeo</t>
  </si>
  <si>
    <t>Modificar el numeral 1.16 Cronograma del proceso</t>
  </si>
  <si>
    <t>ARTEINOX S. A. S</t>
  </si>
  <si>
    <t>T Y S INGENIERIA S A S</t>
  </si>
  <si>
    <t>ITRACER COMERCIAL S.A. S</t>
  </si>
  <si>
    <t>Modificar el numeral 1.18 Cronograma del proceso, por cuanto se presentó un solo proponente cuya propuesta ya fue verificada y la entidad no requiere e más tiempo para realizar las evaluaciones respectivas.</t>
  </si>
  <si>
    <t>CB-CD-69-2015</t>
  </si>
  <si>
    <t>ALTAPISOS SAS</t>
  </si>
  <si>
    <t>DECORACIONES DE OFICINA</t>
  </si>
  <si>
    <t>JOHN ALEJANDRO FRANCO OTERO</t>
  </si>
  <si>
    <t>SOLUCIONES INTEGRALES DE OFICINA</t>
  </si>
  <si>
    <t>JHON CAMPOS B.</t>
  </si>
  <si>
    <t>INDUSTRIAS METALICAS LUCENA</t>
  </si>
  <si>
    <t xml:space="preserve">CB-SASI-045-2015
</t>
  </si>
  <si>
    <t>SITEC SUMINISTROS SAS</t>
  </si>
  <si>
    <t>900616678 -2</t>
  </si>
  <si>
    <t>UNIPLES SA</t>
  </si>
  <si>
    <t>811021363 -0</t>
  </si>
  <si>
    <t>COLOMBIANA DE SOFTWARE Y HARDWARE COLSOF S.A.</t>
  </si>
  <si>
    <t>800015583 -1</t>
  </si>
  <si>
    <t>DIRECTOR DE PARTICIPACIÓN CIUDADANA Y DESARROLLO LOCAL</t>
  </si>
  <si>
    <t>GABRIEL ALEJANDRO GUZMÁN USECHE</t>
  </si>
  <si>
    <t>Contratar la prestación del servicio de mantenimiento, diseño, suministro e instalación de material vegetal para la Contraloría de Bogotá D.C.</t>
  </si>
  <si>
    <t>VIVIERO PAISAJE NATURAL</t>
  </si>
  <si>
    <t>Modificar el numeral 2.1 Cronograma del Proceso, toda vez que se requiere anexar el estudio de mercado del presente proceso de contratación, esto con el fin de dar claridad sobre los valores que se manejan en el mercado frente los productos y servicios que se están solicitando.</t>
  </si>
  <si>
    <t>UNION TEMPORAL ZATY DGERAD MG SAS</t>
  </si>
  <si>
    <t>Suministro y canje de bonos personalizados redimibles única y exclusivamente para la dotación de vestido y calzado para las funcionarias y funcionarios de la Contraloría de Bogotá.</t>
  </si>
  <si>
    <t>Suministro y canje de bonos personalizados redimibles única y exclusivamente para la dotación de vestido y calzado para las funcionarias y funcionarios de la Contraloría de Bogotá</t>
  </si>
  <si>
    <t xml:space="preserve"> A raíz de las observaciones recibidas se expide la siguiente
adenda:
Modificar el literal A del numeral 2.2.3. REQUISITOS FINANCIEROS, literal A. CAPACIDAD FINANCIERA
</t>
  </si>
  <si>
    <t>LEC SA</t>
  </si>
  <si>
    <t>GRUPO VECTOR LTDA</t>
  </si>
  <si>
    <t>INHABILITADO POR NO CUMPLIR REQUISITOS</t>
  </si>
  <si>
    <t xml:space="preserve">EL COMODANTE, entrega en comodato a la ASOCIACION NACIONAL DE EMPLEADOS DE LAS CONTRALORÍAS DE COLOMBIA -ASCONTRANCOL- un área de 15 M2 ubicada en el segundo piso del inmueble de la Calle 25 B No. 32 A 17 propiedad de la Contraloría de Bogotá D.C., identificado con la matricula inmobiliaria No. 50C-16578; igualmente hace entrega  de equipos de cómputo y elementos de oficina. </t>
  </si>
  <si>
    <t>EL COMODANTE, entrega en comodato a la ASOCIACION DE FUNCIONARIOS DE LA CONTRALORIA DE BOGOTA D.C. -ASFUCONDIS-, un área total de 58,13 M2; que incluye las oficinas 3 y 4 y cuarto eléctrico del inmueble ubicado en la Calle 25 B No. 32 A 17 propiedad de la Contraloría de Bogotá D.C., identificado con la matricula inmobiliaria No. 50C-16578.</t>
  </si>
  <si>
    <t> 830014543</t>
  </si>
  <si>
    <t>Adquirir los servicios para realizar la recarga, revisión, mantenimiento y adquisición de soportes de los extintores de la Contraloría de Bogotá D.C.</t>
  </si>
  <si>
    <t>EDER GIOVANNY CASTIBLANCO ORJUELA –TECNOINDUSTRIAL DE EXTINTORES</t>
  </si>
  <si>
    <t>FIRE ENGINEERING COLOMBIA SAS</t>
  </si>
  <si>
    <t>SEGURIDAD E INGENIERÍA LTDA</t>
  </si>
  <si>
    <t>SOCIEDAD CAMELL EXTINTORES LTDA</t>
  </si>
  <si>
    <t>830.126-479</t>
  </si>
  <si>
    <t xml:space="preserve">Modifica el  numeral 1.15 CRONOGRAMA DEL PROCESO, en la adjudicación del mismo, teniendo en cuenta que no presentaron observaciones al informe de evaluación. </t>
  </si>
  <si>
    <t xml:space="preserve">CB-CD-76-2015
</t>
  </si>
  <si>
    <t>CB-CD-86-2015</t>
  </si>
  <si>
    <t>CB-CD-87-2015</t>
  </si>
  <si>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</si>
  <si>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SERVICIOS POSTALES NACIONALES S.A.</t>
  </si>
  <si>
    <t>JEFE OFICINA DE CONTROL INTERNO</t>
  </si>
  <si>
    <t>FLOR ANGÉLICA ESPINOSA SÁNCHEZ</t>
  </si>
  <si>
    <t>CB-PMINC-70-2015</t>
  </si>
  <si>
    <t>Contratar la prestación de servicios para la ejecución de la actividad XX Semana de la Seguridad y Salud en el Trabajo de la Contraloría de Bogotá D.C. Trabajos saludables- Bienestar en todo sentido 2015</t>
  </si>
  <si>
    <t>LOGISTICA Y EVENTOS RECREACION SAS</t>
  </si>
  <si>
    <t>CB-PMINC-75-2015</t>
  </si>
  <si>
    <t>Contratar la adquisición de insumos para la impresión de dos ediciones de la revista Bogotá   Económica, un informe de gestión, stikers, separadores de libros, brochure, tacos, afiches, y volantes.</t>
  </si>
  <si>
    <t>SUMINISTROSDEOFICINA.COM</t>
  </si>
  <si>
    <t>CB-PMINC-74-2015</t>
  </si>
  <si>
    <t>Contratar el servicio de suministro e instalación de iluminación tipo LED color Blanco Frio, contemplando las siguientes referencias: Paneles LED 60 x 60 potencia: 48W, y Paneles Circulares LED potencia 18w que serán instaladas en la Contraloría de Bogotá ubicada en el Edificio de la Lotería de Bogotá y en las sedes Desarrollo Local y Participación Ciudadana, Control Interno, Archivo San Cayetano y Escuela de Capacitación según especificaciones técnicas dadas por la Entidad.</t>
  </si>
  <si>
    <t>INTERAMERICANA DE SUMINISTROS</t>
  </si>
  <si>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</si>
  <si>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DISTRIBUCIONES Y DOTACIONES RAC SAS</t>
  </si>
  <si>
    <t>Prestación de servicios para realizar la actualización, mejoras tecnológicas, puesta en producción, mantenimiento y soporte técnico de los sistemas de información: Sistema de Vigilancia y Control Fiscal - SIVICOF, Sistema de Gestión de Procesos y Documentos-¿ SIGESPRO, instalados en la Contraloría de Bogotá.</t>
  </si>
  <si>
    <t>CB-CD-95-2015</t>
  </si>
  <si>
    <t>CB-SAMC-62-2015</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</si>
  <si>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</si>
  <si>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ESCOBAR OSPINA SAS- VIAJES CALITOUR</t>
  </si>
  <si>
    <t>CB-CD-97-2015</t>
  </si>
  <si>
    <t>MACROPROYECTOS SAS</t>
  </si>
  <si>
    <t>ANA MARÍA</t>
  </si>
  <si>
    <t xml:space="preserve">Contratar la Prestación de servicios profesionales para realizar el apoyo especializado para el mantenimiento y ajustes de los Módulos de Presupuesto -PREDIS¿ Contabilidad-LIMAY- y Tesorería-OPGET-que conforman el Sistema de Información SI-CAPITAL- de acuerdo con los requerimientos solicitados y priorizados por la Contraloría de Bogotá.  </t>
  </si>
  <si>
    <t>DIANA GISELLE CARO MORENO</t>
  </si>
  <si>
    <t xml:space="preserve">Contratar la Prestación de servicios profesionales para realizar el apoyo especializado para el mantenimiento y ajustes al Módulo de Nomina -PERNO- del Sistema de Información SI-CAPITAL- de acuerdo con los requerimientos solicitados y priorizados por la Contraloría de Bogotá. </t>
  </si>
  <si>
    <t>JAIME ALBERTO VERA ROJAS</t>
  </si>
  <si>
    <t>Prestación de servicios de apoyo a la gestión para realizar la Recolección de los datos físicos, jurídicos y económicos de los predios objeto de verificación del censo inmobiliario en la ciudad de Bogotá, según la muestra asignada por el grupo auditor</t>
  </si>
  <si>
    <t>FABIOLA ROCIO CAÑON VELASQUEZ</t>
  </si>
  <si>
    <t xml:space="preserve">Prestación de servicios de apoyo a la gestión para realizar la Recolección de los datos físicos, jurídicos y económicos de los predios objeto de verificación del censo inmobiliario en la ciudad de Bogotá, según la muestra asignada por el grupo auditor. </t>
  </si>
  <si>
    <t>VICTOR MANUEL RODRIGUEZ RODRIGUEZ</t>
  </si>
  <si>
    <t>FALTA PUBLICAR CAMILA TORRES</t>
  </si>
  <si>
    <t>Contratar los servicios profesionales de un (1) abogado para que adelante los procesos de responsabilidad fiscal que lleva la Contraloría de Bogotá D.C., con la finalidad de evitar que se presente el fenómeno jurídico de la prescripción, conforme al reparto que le sea asignado.</t>
  </si>
  <si>
    <t>ANA MARÍA VALENCIA</t>
  </si>
  <si>
    <t>AMAIDA PALACIOS JAIMES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</si>
  <si>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</si>
  <si>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Prestar los servicios de apoyo y logística en la gestión que adelanta la Contraloría de Bogotá. D.C., para el desarrollo del Sistema de Gestión de la Seguridad y Salud en el Trabajo/SG-SST y en forma interdisciplinaria con la Subdirección de Bienestar Social.</t>
  </si>
  <si>
    <t>MARGARITA ROSA LINERO QUEVEDO</t>
  </si>
  <si>
    <t>Contratar la prestación de servicios de un profesional en gestión de servicios de salud que brinde asesoría y apoyo al equipo de auditoria de la Contraloría de Bogotá D.C. en el análisis y respuesta de los derechos de petición y AZ que lleguen a esta dirección; así mismo dar solución a las proposiciones que lleguen del concejo de Bogotá y a la construcción del estado actual de la red hospitalaria distrital.</t>
  </si>
  <si>
    <t>MALEIDY ALEXANDRA MARTÍNEZ CHAVES</t>
  </si>
  <si>
    <t>YULY MARIBELL FIGUEREDO DE RONDON</t>
  </si>
  <si>
    <t>LEIDY YADIRA ESCAMILLA TRIANA</t>
  </si>
  <si>
    <t>GLADYS GIOVANNA PERILLA BORDA</t>
  </si>
  <si>
    <t>EDILSO ANTONIO BENITEZ MURCIA</t>
  </si>
  <si>
    <t xml:space="preserve">Prestación de servicios profesionales para brindar capacitación a los funcionarios (as) de la Contraloría de Bogotá D.C., mediante un diplomado de gerencia publica y control fiscal, un curso de actualización en contratación estatal, un seminario de jurisdicción coactiva, un curso en actualización tributaria y un curso sobre el código de procedimiento administrativo y de lo contencioso administrativo. </t>
  </si>
  <si>
    <t>Prestar los servicios de asesoría especializada en la presentación y ejecución de políticas, planes y proyectos orientados al cumplimiento de los objetivos institucionales, desarrollando actividades para el logro de los objetivos de la Subdirección de Análisis Estadísticas e Indicadores, en el diseño, revisión y análisis de la información como insumo para el proceso de vigilancia y control a la gestión fiscal.</t>
  </si>
  <si>
    <t>Contratar la renovación de mil (1.000) licencias de uso  por un (1) año de Microsoft Office 365 Enterprise en el Plan - E1; de conformidad con lo establecido en las características y especificaciones técnicas definidas</t>
  </si>
  <si>
    <t>CB-CD-032-2015</t>
  </si>
  <si>
    <t>CB-PMINC-67-2015</t>
  </si>
  <si>
    <t>DIRECTOR SECTOR HACIENDA</t>
  </si>
  <si>
    <t>DIRECTORA SECTOR SALUD</t>
  </si>
  <si>
    <t>SUBDIRECTORA DE ANÁLISIS, ESTADÍSTICAS E INDICADORES</t>
  </si>
  <si>
    <t>SUBDIRECTORA DE CAPACITACIÓN</t>
  </si>
  <si>
    <t>Dirección de Apoyo al Despacho - Subdirección de  Capacitación y Cooperación Tècnica</t>
  </si>
  <si>
    <t>LUZ INÉS RODRÍGUEZ MENDOZA</t>
  </si>
  <si>
    <t>YAMILE MEDINA MEDINA</t>
  </si>
  <si>
    <t>Apoyar la oficina de Control Interno de la Contraloria de Bogota D.C en la ejecucion del PAEI 2015, desarrollando actividades para el logro de los objetivos de las auditorías, seguimientos y demás actividades propias de la Oficina de Control Interno de acuerdo a Ley 87 de 1993 y el Decreto 1537 de 2001.</t>
  </si>
  <si>
    <t>CARMEN SOFIA PRIETO DUEÑAS</t>
  </si>
  <si>
    <t>BIVIANA DUQUE TORO</t>
  </si>
  <si>
    <t>SORAYA ASTRID MURCIA QUINTERO</t>
  </si>
  <si>
    <t>ASESORIA INTEGRALES HSEQ SAS IPS SHEQ</t>
  </si>
  <si>
    <t>COLSUBSIDIO</t>
  </si>
  <si>
    <t xml:space="preserve">incluir unas especificaciones del objeto contractual, contenidas en el numeral 1.6 de la invitación pública y modificar el cronograma establecido en el numeral 2.1 de la invitación pública No. CB-SAMINC-70 de 2015
</t>
  </si>
  <si>
    <t>Se modifica el numeral 3.1 – DOCUMENTOS PARA VERIFICACION JURIDICA HABILITANTE: En lo referente al Certificado de Existencia y Representación Legal expedido por la Cámara de Comercio</t>
  </si>
  <si>
    <t>Se amplía el plazo de la evaluación, toda vez que la entidad, se encuentra evaluando los documentos que fueron objeto de subsanación, del proceso de la referencia.</t>
  </si>
  <si>
    <t>COMERCIAL OFFSETGUIO &amp;  CÍA LTDA</t>
  </si>
  <si>
    <t>I) Modificar el cronograma establecido en el numeral 2.1 CRONOGRAMA DEL PROCESO.
II) Establecer l Anexo No.3 Propuesta Económica.</t>
  </si>
  <si>
    <t>PGH Soluciones</t>
  </si>
  <si>
    <t>GAIAC</t>
  </si>
  <si>
    <t>DISCONIL</t>
  </si>
  <si>
    <t>CELSA S.A</t>
  </si>
  <si>
    <t>FLANCEL INGENIERIA</t>
  </si>
  <si>
    <t>SERVICIOS CALIFICADOS DE INGENIERIA S.A.S</t>
  </si>
  <si>
    <t>ECG ELECTRONICS COMERCIALIZADORA</t>
  </si>
  <si>
    <t>GAMMA ENERGY SERVICE S.A</t>
  </si>
  <si>
    <t>RC&amp;C INVERSIONES S.A.S</t>
  </si>
  <si>
    <t>MEE&amp;N S.A.S</t>
  </si>
  <si>
    <t>I) Se modifica LAS ESPECIFICACIONES DEL OBJETO CONTRACTUAL RELACIONADAS CON LOS ELEMENTOS DE PROTECCION INDUSTRIAL PARA PERSONAL DE MANTENIMIENTO Y ALMACEN, DEL NUMERAL 2.2 DE LA INVITACION.
II) Modificar el cronograma del `proceso establecido en el numeral 2.1</t>
  </si>
  <si>
    <t>830102669-6</t>
  </si>
  <si>
    <t>LABORUM FASHION LTDA</t>
  </si>
  <si>
    <t>COMERCIALIZADORA SOSAMED SAS</t>
  </si>
  <si>
    <t>AMG COLOMBIA SAS</t>
  </si>
  <si>
    <t>ECOMED SAS</t>
  </si>
  <si>
    <t>HFTEXTILES Y MANOFACTURAS SAS</t>
  </si>
  <si>
    <t>1. Se modifica el numeral 2.2.2 “VERIFICACIÓN REQUISITOS TÉCNICOS - Certificación Sistema de Reservas AMADEUS y SABRE”.
2. Se modifica el numeral 2.2.3 REQUISITOS FINANCIEROS</t>
  </si>
  <si>
    <t>1) modificar el cronograma del proceso, toda vez que se presentaron observaciones por el proponente FESTIVAL TOURS L´ALIANXA SAS, dentro del traslado del informe de evaluación, razón por la cual la Entidad se encuentra revisando dichas observaciones y requiere ampliar el plazo de la fecha de las respuestas a las observaciones y de adjudicación, dentro del proceso de Selección Abreviada de menor Cuantía.</t>
  </si>
  <si>
    <t>RECIO TURISMO SA</t>
  </si>
  <si>
    <t>MAYATUR SAS</t>
  </si>
  <si>
    <t>FESTIVAL TOURS L’ALIAXA SAS</t>
  </si>
  <si>
    <t>CAMILA</t>
  </si>
  <si>
    <t>CARGO</t>
  </si>
  <si>
    <t>ESTADO DEL CONTRATO</t>
  </si>
  <si>
    <t>TERMINADO</t>
  </si>
  <si>
    <t>Compraventa</t>
  </si>
  <si>
    <t>Arrendamiento</t>
  </si>
  <si>
    <t>Consultoría</t>
  </si>
  <si>
    <t>RELACIÓN DE CONTRATACIÓN 2015</t>
  </si>
  <si>
    <t>Orden de compra 3215</t>
  </si>
  <si>
    <t>CB-PMINC-88-2015</t>
  </si>
  <si>
    <t>CB-PMINC-90-2015</t>
  </si>
  <si>
    <t>CB-SAMC-92-2015</t>
  </si>
  <si>
    <t>CB-PMINC-108-2015</t>
  </si>
  <si>
    <t>CB-SAMC-93-2015</t>
  </si>
  <si>
    <t>CB-PMINC-110-2015</t>
  </si>
  <si>
    <t>CB-CD-117-2015</t>
  </si>
  <si>
    <t>CB-PMINC-109-2015</t>
  </si>
  <si>
    <t>CB-CD-118-2015</t>
  </si>
  <si>
    <t>CB-PMINC-111-2015</t>
  </si>
  <si>
    <t>CB-PMINC-115-2015</t>
  </si>
  <si>
    <t>CB-SASI-89-2015</t>
  </si>
  <si>
    <t>CB-LP-91-2015</t>
  </si>
  <si>
    <t>CB-SASI-113-2015</t>
  </si>
  <si>
    <t>Contratar los Servicios Integrales de Conectividad requeridos por la Contraloría de Bogotá D.C.</t>
  </si>
  <si>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</si>
  <si>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Contratar la preproducción, producción y posproducción de una pieza comunicacional audiovisual institucional de 5 a 10 minutos en video HD, con dos ediciones de la misma pieza.</t>
  </si>
  <si>
    <t>Prestación de servicios para la organización, administración y ejecución de acciones logísticas para la realización de eventos institucionales e interinstitucionales requeridos por la Contraloría de Bogotá D.C.</t>
  </si>
  <si>
    <t>Prestación del servicio de mantenimiento preventivo por garantía, incluyendo el suministro de repuestos y mano de obra para nueve (9) camionetas 4x4 marca Hyundai de propiedad de la Contraloría de Bogotá D.C</t>
  </si>
  <si>
    <t>Contratar la ejecución del plan de medios radial que incluya la producción y emisión de mensajes institucionales, en emisoras radiales locales, conforme a lo señalado en las especificaciones técnicas establecidas por la Contraloría de Bogotá, D.C.”</t>
  </si>
  <si>
    <t>Prestación del Servicio de Lavado para los vehículos de propiedad de la Contraloría de Bogotá D.C., y de los que fuera legalmente responsable.</t>
  </si>
  <si>
    <t>Adquisición de una (1) suscripción por un (1) año del diario: La República, para la Oficina Asesora de Comunicaciones.</t>
  </si>
  <si>
    <t>Adquisición de botiquines y sus respectivos elementos para primeros auxilios básicos e inmediatos, así como, otros artículos médicos para la Contraloría de Bogotá D.C.</t>
  </si>
  <si>
    <t>Adquisición de: Dos (2) suscripciones por un (1) año del diario El Tiempo, y  dos (2) suscripciones por un (1) año del diario Portafolio, para la Oficina Asesora de Comunicaciones y el Despacho del Contralor Auxiliar</t>
  </si>
  <si>
    <t>Contratar la prestación del servicio de diseño,
diagramación, elaboración, impresión e instalación de elementos para la sensibilización e información ambiental</t>
  </si>
  <si>
    <t>Adquisición de equipos de lectura de códigos de barras, impresora térmica y adhesivos tipo VOID de conformidad con las especificaciones técnicas descritas en las fichas técnicas adjuntas al presente documento.</t>
  </si>
  <si>
    <t>Compra e instalación de equipos tecnológicos y cableado estructurado (voz, datos, energía eléctrica regulada y normal) para sede externa de propiedad de la Contraloría de Bogotá</t>
  </si>
  <si>
    <t>Contratar los seguros que amparen los intereses patrimoniales actuales y futuros, así como los bienes de propiedad de la Contraloría de Bogotá, que estén bajo su responsabilidad y custodia y aquellos que sean adquiridos para desarrollar las funciones inherentes a su actividad.</t>
  </si>
  <si>
    <t>Contratar el servicio de transporte terrestre a fin de trasladar los servidores públicos de la Contraloría de Bogotá D,C. al municipio de Paipa (Boyacá) y movilizarlos dentro del municipio con el fin de que asistan a las diferentes actividades programadas en el marco de la XXIX Olimpiadas Internas de Integración Cultural 2015.</t>
  </si>
  <si>
    <t>Selección Abreviada por Acuerdo Marco de Precios</t>
  </si>
  <si>
    <t>Seguro</t>
  </si>
  <si>
    <t>VIDA FRESH LTDA</t>
  </si>
  <si>
    <t>FRANCISCO ALBERTO PABON ARIZA</t>
  </si>
  <si>
    <t>SOCIEDAD HOTELERA TEQUENDAMA S.A</t>
  </si>
  <si>
    <t>FREIMANAUTOS S.A</t>
  </si>
  <si>
    <t>CENTURY MEDIA S.A.S</t>
  </si>
  <si>
    <t>COOPERATIVA MULTIACTIVA DE TRANSPORTADORES DE COLOMBIA LTDA - COOMTRANSCOL LTDA</t>
  </si>
  <si>
    <t>COMERCIALIZADORA ODONTOLOGICA NEW STETIC SA</t>
  </si>
  <si>
    <t>M + LTDA</t>
  </si>
  <si>
    <t>H&amp;C SOLUCIONES INFORMÁTICAS DE COLOMBIA SAS</t>
  </si>
  <si>
    <t>BIG SOLUTIONS ENGINEERING SAS</t>
  </si>
  <si>
    <t>AXA COLPATRIA SEGUROS SA</t>
  </si>
  <si>
    <t>UNION TEMPORAL VIACOLTUR</t>
  </si>
  <si>
    <t>RAÚL VELANDIA GUTIÉRREZ</t>
  </si>
  <si>
    <t>DIRECTORA APOYO AL DESPACHO</t>
  </si>
  <si>
    <t>Prestación de servicios</t>
  </si>
  <si>
    <t>Honorarios Entidad</t>
  </si>
  <si>
    <t>Terminación anticipada por mutuo acuerdo, debido a razones personales del contratista. Se liberó el saldo por $32.200.000.  Duración: 70 días.</t>
  </si>
  <si>
    <t>Impresos y publicaciones</t>
  </si>
  <si>
    <t>EN EJECUCIÓN</t>
  </si>
  <si>
    <t>Salud Ocupacional</t>
  </si>
  <si>
    <t>cb-cd-005-2015</t>
  </si>
  <si>
    <t>Fortalecimiento de la Capacidad Institucional para un Control Fiscal Efectivo y Transparente</t>
  </si>
  <si>
    <t>Arrendamientos</t>
  </si>
  <si>
    <t>Terminación anticipada por mutuo acuerdo, debido a razones personales del contratista. Se liberó el saldo por $15.000.000.  Duración: 57 días.</t>
  </si>
  <si>
    <t>ROQUE LUIS CONRADO IMITOLA</t>
  </si>
  <si>
    <t>AUDITOR FISCAL ANTE LA CONTRALORÍA DE BOGOTÁ</t>
  </si>
  <si>
    <t>Contrato interadministrativode prestación de servicios</t>
  </si>
  <si>
    <t>Empresa de Telecomunicaciones de Bogotá - ETB S.A. ESP</t>
  </si>
  <si>
    <t>Honorarios entidad</t>
  </si>
  <si>
    <t>Bienestar e incentivos</t>
  </si>
  <si>
    <t>cb-pminc-031-15</t>
  </si>
  <si>
    <t>Adquisición de una (1) Suscripción, del diario LA REPUBLICA, por un  (1) año para la Auditoría Fiscal ante la Contraloría de Bogotá D.C.</t>
  </si>
  <si>
    <t>Adición 1 por $67.595.787
Adición 2 por $31.699.807</t>
  </si>
  <si>
    <t>Mantenimiento entidad</t>
  </si>
  <si>
    <t>AF-CD-23-2015</t>
  </si>
  <si>
    <t>Adquisición de una (1) Suscripción del diario EL ESPECTADOR  por un  (1) año para la Auditoría Fiscal ante la Contraloría de Bogotá D.C.</t>
  </si>
  <si>
    <t>COMUNICAN S.A- EL ESPECTADOR</t>
  </si>
  <si>
    <t>Remuneración Servicios Técnicos</t>
  </si>
  <si>
    <t xml:space="preserve">Suministro </t>
  </si>
  <si>
    <t>Combustibles lubricantes y llantas</t>
  </si>
  <si>
    <t>Terminación anticipada por mutuo acuerdo, debido a razones personales del contratista. Se liberó el saldo por $13.500.000.  Duración: 45 días.</t>
  </si>
  <si>
    <t>CB-CD-68-2015
COMODATO</t>
  </si>
  <si>
    <t>Comodato</t>
  </si>
  <si>
    <t>NO APLICA
COMODATO</t>
  </si>
  <si>
    <t>Control Social a la Gestión Pública</t>
  </si>
  <si>
    <t>Gastos de transporte y comunicación</t>
  </si>
  <si>
    <t>Remuneración servicios Técnicos</t>
  </si>
  <si>
    <t>AF-PMINC-55-2015</t>
  </si>
  <si>
    <t>Contratar la fabricación e instalación de una biblioteca y nichos, según especificaciones técnicas, para la oficina de la Auditoría Fiscal ante la Contraloría de Bogotá D.C</t>
  </si>
  <si>
    <t>Mantenimiento Entidad</t>
  </si>
  <si>
    <t>TERMINADO
REQUIERE LIQUIDACIÓN</t>
  </si>
  <si>
    <t>Bienestar e Incentivos</t>
  </si>
  <si>
    <t>Dotación</t>
  </si>
  <si>
    <t>AF-PMINC-65-2015</t>
  </si>
  <si>
    <t>Contratar los servicios de alojamiento, soporte técnico y capacitación técnica en herramientas diseño Open Source (JOOMLA), para el portal Web de la Auditoría Fiscal ante la Contraloría de Bogotá, D.C. (www.auditoriafiscal.gov.co).</t>
  </si>
  <si>
    <t>GOPHER GROUP SAS</t>
  </si>
  <si>
    <t> 900425485</t>
  </si>
  <si>
    <t>Gastos de Computador</t>
  </si>
  <si>
    <t>AF-PMINC-60-2015</t>
  </si>
  <si>
    <t>Contratar la divulgación y distribución mensual de información de la Auditoria Fiscal ante la Contraloría de Bogotá; de conformidad con las especificaciones técnicas requeridas</t>
  </si>
  <si>
    <t>RODOLFO CARRILLO QUINTERO</t>
  </si>
  <si>
    <t>Información</t>
  </si>
  <si>
    <t>ASOCIACION NACIONAL DE EMPLEADOS DE LAS CONTRALORÍAS DE COLOMBIA -ASCONTRACOL-</t>
  </si>
  <si>
    <t>Gastos de Transporte y comunicación</t>
  </si>
  <si>
    <t>30 días hábiles</t>
  </si>
  <si>
    <t>20 días hábiles</t>
  </si>
  <si>
    <t>Viáticos y gastos de viaje</t>
  </si>
  <si>
    <t>UNIVERSIDAD COLEGIO MAYOR DE NUESTRA SEÑORA DEL ROSARIO</t>
  </si>
  <si>
    <t>Capacitacion Interna</t>
  </si>
  <si>
    <t>AF-PMINC-85-2015</t>
  </si>
  <si>
    <t xml:space="preserve">Suministro de combustible (Gasolina y/o A.C.P.M.), para el automotor asignado a la Auditoria Fiscal ante la Contraloría de Bogotá D.C </t>
  </si>
  <si>
    <t>ESTACION TEXACO 16</t>
  </si>
  <si>
    <t>CB-CD-98-2015</t>
  </si>
  <si>
    <t>CB-CD-99-2015</t>
  </si>
  <si>
    <t>CB-CD-100-2015</t>
  </si>
  <si>
    <t>Terminación anticipada por mutuo acuerdo, debido a razones personales del contratista. Se liberó el saldo por $30.000.000.  Duración: 70 días.</t>
  </si>
  <si>
    <t>CB-CD-101-2015</t>
  </si>
  <si>
    <t>CB-CD-102-2015</t>
  </si>
  <si>
    <t>CB-CD-104-2015</t>
  </si>
  <si>
    <t>CB-CD-105-2015</t>
  </si>
  <si>
    <t>CB-CD-106-2015</t>
  </si>
  <si>
    <t>CB-CD-103-2015</t>
  </si>
  <si>
    <t>CB-CD-107-2015</t>
  </si>
  <si>
    <t>Contratar la prestación de servicios de un profesional que brinde apoyo al equipo de auditoría de la Contraloría de Bogotá D.C. en la construcción del estado actual de la red hospitalaria distrital.</t>
  </si>
  <si>
    <t>TERMINADO REQUIERE LIQUIDACIÓN</t>
  </si>
  <si>
    <t>Seguros Entidad</t>
  </si>
  <si>
    <t>CB-CD-119-2015</t>
  </si>
  <si>
    <t>Adquisición de tres (3) suscripciones por un (1) año del diario: EL ESPECTADOR, para la Oficina Asesora de Comunicaciones, Despacho del Contralor y Despacho Contralor Auxiliar.</t>
  </si>
  <si>
    <t>CB-SASI-114-2015</t>
  </si>
  <si>
    <t>Prestación del servicio de mantenimiento preventivo y correctivo integral, con el suministro de repuestos, para los vehículos de propiedad de la Contraloría de Bogotá D.C., y por los que llegare a ser legalmente responsable, al servicio de la entidad, de conformidad con lo establecido en las características y especificaciones técnicas definidas en los estudios previos, las fichas técnicas, los pliegos de condiciones, la propuesta técnica y la propuesta económica presentada por el Contratista, documentos que hacen parte integral del contrato.</t>
  </si>
  <si>
    <t xml:space="preserve">PINTUTAX S.A.
</t>
  </si>
  <si>
    <t>Mantenimiento Entidad
Impuestos, Tasas y Contribuciones</t>
  </si>
  <si>
    <t>CB-PMINC-123-2015</t>
  </si>
  <si>
    <t>Contratar la realización de exámenes de medicina preventiva para los servidores públicos de la Contraloría de Bogotá D.C., de conformidad con las especificaciones técnicas.</t>
  </si>
  <si>
    <t>SALUD Y DIAGNOSTICO DIAMEDICAL LTDA</t>
  </si>
  <si>
    <t>FECHA DE TERMINACIÓN
(Depende del acta de inicio)</t>
  </si>
  <si>
    <t>PRÓRROGAS
(días)</t>
  </si>
  <si>
    <t>NUEVA
FECHA DE TERMINACIÓN</t>
  </si>
  <si>
    <t>ADICIÓNES 
($)</t>
  </si>
  <si>
    <t>VALOR FINAL
DEL CONTRATO
$</t>
  </si>
  <si>
    <t>RUBRO PRESUPUESTAL</t>
  </si>
  <si>
    <t>CB-CD-003-2015</t>
  </si>
  <si>
    <t>Fecha de Corte: 30 de septiembre de 2015</t>
  </si>
  <si>
    <t>02-03-2015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</si>
</sst>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dd/mm/yyyy;@"/>
    <numFmt numFmtId="166" formatCode="_ * #,##0_ ;_ * \-#,##0_ ;_ * &quot;-&quot;??_ ;_ @_ "/>
    <numFmt numFmtId="167" formatCode="#,##0.0;[Red]#,##0.0"/>
    <numFmt numFmtId="168" formatCode="#,##0;[Red]#,##0"/>
    <numFmt numFmtId="169" formatCode="yyyy\-mm\-dd;@"/>
    <numFmt numFmtId="170" formatCode="_ * #,##0.0_ ;_ * \-#,##0.0_ ;_ * &quot;-&quot;??_ ;_ @_ "/>
    <numFmt numFmtId="171" formatCode="yyyy/mm/dd"/>
    <numFmt numFmtId="172" formatCode="_(* #,##0_);_(* \(#,##0\);_(* &quot;-&quot;??_);_(@_)"/>
  </numFmts>
  <fonts count="37" x14ac:knownFonts="1">
    <font>
      <sz val="10"/>
      <name val="Arial"/>
    </font>
    <font>
      <sz val="11"/>
      <color theme="1"/>
      <name val="Calibri"/>
      <family val="2"/>
      <scheme val="minor"/>
    </font>
    <font>
      <sz val="11"/>
      <color indexed="8"/>
      <name val="Calibri"/>
      <family val="2"/>
    </font>
    <font>
      <sz val="10"/>
      <name val="Arial"/>
      <family val="2"/>
    </font>
    <font>
      <sz val="8"/>
      <name val="Arial"/>
      <family val="2"/>
    </font>
    <font>
      <b/>
      <sz val="9"/>
      <name val="Arial"/>
      <family val="2"/>
    </font>
    <font>
      <sz val="9"/>
      <name val="Arial"/>
      <family val="2"/>
    </font>
    <font>
      <b/>
      <sz val="14"/>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sz val="10"/>
      <color theme="1"/>
      <name val="Arial"/>
      <family val="2"/>
    </font>
    <font>
      <sz val="10"/>
      <color rgb="FF3D3D3D"/>
      <name val="Arial"/>
      <family val="2"/>
    </font>
    <font>
      <b/>
      <sz val="11"/>
      <name val="Arial"/>
      <family val="2"/>
    </font>
    <font>
      <sz val="12"/>
      <name val="Arial"/>
      <family val="2"/>
    </font>
    <font>
      <sz val="8"/>
      <color rgb="FF3D3D3D"/>
      <name val="Arial"/>
      <family val="2"/>
    </font>
    <font>
      <b/>
      <sz val="9"/>
      <color theme="0"/>
      <name val="Arial"/>
      <family val="2"/>
    </font>
    <font>
      <b/>
      <sz val="8.5"/>
      <name val="Arial"/>
      <family val="2"/>
    </font>
    <font>
      <sz val="8.5"/>
      <name val="Arial"/>
      <family val="2"/>
    </font>
    <font>
      <sz val="11"/>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2" borderId="0" applyNumberFormat="0" applyBorder="0" applyAlignment="0" applyProtection="0"/>
    <xf numFmtId="0" fontId="12" fillId="8" borderId="0" applyNumberFormat="0" applyBorder="0" applyAlignment="0" applyProtection="0"/>
    <xf numFmtId="0" fontId="13" fillId="23" borderId="0" applyNumberFormat="0" applyBorder="0" applyAlignment="0" applyProtection="0"/>
    <xf numFmtId="0" fontId="14" fillId="24" borderId="14" applyNumberFormat="0" applyAlignment="0" applyProtection="0"/>
    <xf numFmtId="0" fontId="15" fillId="25" borderId="15" applyNumberFormat="0" applyAlignment="0" applyProtection="0"/>
    <xf numFmtId="0" fontId="16" fillId="0" borderId="16" applyNumberFormat="0" applyFill="0" applyAlignment="0" applyProtection="0"/>
    <xf numFmtId="0" fontId="17" fillId="0" borderId="0" applyNumberFormat="0" applyFill="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8" fillId="32" borderId="14" applyNumberFormat="0" applyAlignment="0" applyProtection="0"/>
    <xf numFmtId="0" fontId="19" fillId="33"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0" fillId="34" borderId="0" applyNumberFormat="0" applyBorder="0" applyAlignment="0" applyProtection="0"/>
    <xf numFmtId="0" fontId="3" fillId="0" borderId="0"/>
    <xf numFmtId="0" fontId="2" fillId="0" borderId="0"/>
    <xf numFmtId="0" fontId="8" fillId="35" borderId="17" applyNumberFormat="0" applyFont="0" applyAlignment="0" applyProtection="0"/>
    <xf numFmtId="0" fontId="2" fillId="35" borderId="17" applyNumberFormat="0" applyFont="0" applyAlignment="0" applyProtection="0"/>
    <xf numFmtId="0" fontId="21" fillId="24" borderId="1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9" applyNumberFormat="0" applyFill="0" applyAlignment="0" applyProtection="0"/>
    <xf numFmtId="0" fontId="17" fillId="0" borderId="20" applyNumberFormat="0" applyFill="0" applyAlignment="0" applyProtection="0"/>
    <xf numFmtId="0" fontId="26" fillId="0" borderId="21" applyNumberFormat="0" applyFill="0" applyAlignment="0" applyProtection="0"/>
    <xf numFmtId="164" fontId="3" fillId="0" borderId="0" applyFont="0" applyFill="0" applyBorder="0" applyAlignment="0" applyProtection="0"/>
    <xf numFmtId="0" fontId="3" fillId="0" borderId="0"/>
    <xf numFmtId="0" fontId="1" fillId="0" borderId="0"/>
  </cellStyleXfs>
  <cellXfs count="331">
    <xf numFmtId="0" fontId="0" fillId="0" borderId="0" xfId="0"/>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3" fontId="6" fillId="0" borderId="0" xfId="0" applyNumberFormat="1" applyFont="1" applyBorder="1" applyAlignment="1">
      <alignment horizontal="center" vertical="center" wrapText="1"/>
    </xf>
    <xf numFmtId="0" fontId="5" fillId="0" borderId="0" xfId="0" applyFont="1" applyBorder="1" applyAlignment="1"/>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vertical="center"/>
    </xf>
    <xf numFmtId="0" fontId="6" fillId="0" borderId="0" xfId="0" applyFont="1" applyBorder="1" applyAlignment="1">
      <alignment horizontal="center"/>
    </xf>
    <xf numFmtId="165" fontId="6" fillId="0" borderId="0" xfId="0" applyNumberFormat="1" applyFont="1" applyBorder="1" applyAlignment="1">
      <alignment horizontal="center" vertical="center" wrapText="1"/>
    </xf>
    <xf numFmtId="14" fontId="6" fillId="0" borderId="0" xfId="0" applyNumberFormat="1" applyFont="1" applyBorder="1" applyAlignment="1">
      <alignment horizontal="center" vertical="center"/>
    </xf>
    <xf numFmtId="0" fontId="6" fillId="0" borderId="0" xfId="0" applyFont="1" applyBorder="1" applyAlignment="1">
      <alignment horizontal="left"/>
    </xf>
    <xf numFmtId="1" fontId="6" fillId="0" borderId="0" xfId="32" applyNumberFormat="1" applyFont="1" applyBorder="1" applyAlignment="1">
      <alignment horizontal="right"/>
    </xf>
    <xf numFmtId="0" fontId="6" fillId="0" borderId="0" xfId="0" applyFont="1" applyBorder="1" applyAlignment="1">
      <alignment horizontal="right"/>
    </xf>
    <xf numFmtId="3" fontId="6" fillId="0" borderId="0" xfId="0" applyNumberFormat="1" applyFont="1" applyBorder="1" applyAlignment="1">
      <alignment vertical="top"/>
    </xf>
    <xf numFmtId="167" fontId="6" fillId="0" borderId="0" xfId="0" applyNumberFormat="1" applyFont="1" applyBorder="1" applyAlignment="1">
      <alignment horizontal="right"/>
    </xf>
    <xf numFmtId="0" fontId="6" fillId="0" borderId="0" xfId="0" applyFont="1" applyBorder="1" applyAlignment="1">
      <alignment horizontal="right" vertical="center" wrapText="1"/>
    </xf>
    <xf numFmtId="168" fontId="6" fillId="0" borderId="0" xfId="0" applyNumberFormat="1" applyFont="1" applyBorder="1" applyAlignment="1">
      <alignment horizontal="right" vertical="center" wrapText="1"/>
    </xf>
    <xf numFmtId="14" fontId="5" fillId="0" borderId="0" xfId="0" applyNumberFormat="1" applyFont="1" applyBorder="1" applyAlignment="1">
      <alignment horizontal="right" vertical="center" wrapText="1"/>
    </xf>
    <xf numFmtId="3" fontId="6" fillId="0" borderId="0" xfId="0" applyNumberFormat="1" applyFont="1" applyBorder="1" applyAlignment="1">
      <alignment horizontal="right" vertical="center"/>
    </xf>
    <xf numFmtId="165" fontId="6" fillId="0" borderId="0" xfId="0" applyNumberFormat="1" applyFont="1" applyBorder="1" applyAlignment="1">
      <alignment horizontal="center" vertical="center"/>
    </xf>
    <xf numFmtId="0" fontId="6" fillId="12" borderId="0" xfId="0" applyFont="1" applyFill="1" applyBorder="1"/>
    <xf numFmtId="1" fontId="6" fillId="0" borderId="0" xfId="32" applyNumberFormat="1" applyFont="1" applyBorder="1" applyAlignment="1">
      <alignment horizontal="center"/>
    </xf>
    <xf numFmtId="0" fontId="6" fillId="0" borderId="0" xfId="0" applyFont="1" applyFill="1" applyBorder="1" applyAlignment="1">
      <alignment horizontal="center"/>
    </xf>
    <xf numFmtId="165" fontId="6" fillId="0" borderId="0" xfId="0" applyNumberFormat="1" applyFont="1" applyFill="1" applyBorder="1" applyAlignment="1">
      <alignment horizontal="center" vertical="top"/>
    </xf>
    <xf numFmtId="1" fontId="7" fillId="0" borderId="8" xfId="32" applyNumberFormat="1" applyFont="1" applyFill="1" applyBorder="1" applyAlignment="1">
      <alignment horizontal="center" vertical="center"/>
    </xf>
    <xf numFmtId="1" fontId="7" fillId="0" borderId="0" xfId="32" applyNumberFormat="1" applyFont="1" applyFill="1" applyBorder="1" applyAlignment="1">
      <alignment horizontal="center" vertical="center"/>
    </xf>
    <xf numFmtId="1" fontId="7" fillId="0" borderId="4" xfId="32" applyNumberFormat="1" applyFont="1" applyFill="1" applyBorder="1" applyAlignment="1">
      <alignment horizontal="center" vertical="center"/>
    </xf>
    <xf numFmtId="1" fontId="7" fillId="0" borderId="5" xfId="32" applyNumberFormat="1" applyFont="1" applyFill="1" applyBorder="1" applyAlignment="1">
      <alignment horizontal="center" vertical="center"/>
    </xf>
    <xf numFmtId="1" fontId="7" fillId="0" borderId="8" xfId="32" applyNumberFormat="1" applyFont="1" applyFill="1" applyBorder="1" applyAlignment="1">
      <alignment horizontal="center" vertical="center" wrapText="1"/>
    </xf>
    <xf numFmtId="166" fontId="6" fillId="0" borderId="0" xfId="32" applyNumberFormat="1" applyFont="1" applyBorder="1" applyAlignment="1">
      <alignment horizontal="right"/>
    </xf>
    <xf numFmtId="169" fontId="6" fillId="36" borderId="1" xfId="0" applyNumberFormat="1" applyFont="1" applyFill="1" applyBorder="1" applyAlignment="1" applyProtection="1">
      <alignment horizontal="center" vertical="top" wrapText="1"/>
    </xf>
    <xf numFmtId="0" fontId="6" fillId="36" borderId="1" xfId="0" applyFont="1" applyFill="1" applyBorder="1" applyAlignment="1">
      <alignment horizontal="center" vertical="top" wrapText="1"/>
    </xf>
    <xf numFmtId="0" fontId="3" fillId="36" borderId="1" xfId="0" applyFont="1" applyFill="1" applyBorder="1" applyAlignment="1" applyProtection="1">
      <alignment vertical="top" wrapText="1"/>
      <protection locked="0"/>
    </xf>
    <xf numFmtId="166" fontId="3" fillId="36" borderId="1" xfId="32" applyNumberFormat="1" applyFont="1" applyFill="1" applyBorder="1" applyAlignment="1" applyProtection="1">
      <alignment horizontal="center" vertical="top" wrapText="1"/>
    </xf>
    <xf numFmtId="0" fontId="6" fillId="36" borderId="1" xfId="0" applyNumberFormat="1" applyFont="1" applyFill="1" applyBorder="1" applyAlignment="1" applyProtection="1">
      <alignment horizontal="center" vertical="top" wrapText="1"/>
    </xf>
    <xf numFmtId="15" fontId="6" fillId="36" borderId="1" xfId="0" applyNumberFormat="1" applyFont="1" applyFill="1" applyBorder="1" applyAlignment="1" applyProtection="1">
      <alignment horizontal="center" vertical="top" wrapText="1"/>
    </xf>
    <xf numFmtId="0" fontId="3" fillId="36" borderId="1" xfId="0" applyFont="1" applyFill="1" applyBorder="1" applyAlignment="1">
      <alignment horizontal="justify" vertical="top" wrapText="1"/>
    </xf>
    <xf numFmtId="0" fontId="3" fillId="36" borderId="1" xfId="0" applyFont="1" applyFill="1" applyBorder="1" applyAlignment="1" applyProtection="1">
      <alignment vertical="top"/>
      <protection locked="0"/>
    </xf>
    <xf numFmtId="1" fontId="3" fillId="36" borderId="1" xfId="32" applyNumberFormat="1" applyFont="1" applyFill="1" applyBorder="1" applyAlignment="1" applyProtection="1">
      <alignment horizontal="center" vertical="top" wrapText="1"/>
    </xf>
    <xf numFmtId="0" fontId="3" fillId="36" borderId="1" xfId="0" applyFont="1" applyFill="1" applyBorder="1" applyAlignment="1">
      <alignment vertical="top" wrapText="1"/>
    </xf>
    <xf numFmtId="0" fontId="3" fillId="36" borderId="1" xfId="0" applyNumberFormat="1" applyFont="1" applyFill="1" applyBorder="1" applyAlignment="1">
      <alignment horizontal="right" vertical="top" wrapText="1"/>
    </xf>
    <xf numFmtId="0" fontId="3" fillId="36" borderId="1" xfId="0" applyNumberFormat="1" applyFont="1" applyFill="1" applyBorder="1" applyAlignment="1" applyProtection="1">
      <alignment horizontal="right" vertical="top" wrapText="1"/>
    </xf>
    <xf numFmtId="169" fontId="3" fillId="36" borderId="1" xfId="0" applyNumberFormat="1" applyFont="1" applyFill="1" applyBorder="1" applyAlignment="1" applyProtection="1">
      <alignment horizontal="center" vertical="top" wrapText="1"/>
    </xf>
    <xf numFmtId="0" fontId="3" fillId="36" borderId="1" xfId="0" applyFont="1" applyFill="1" applyBorder="1" applyAlignment="1">
      <alignment horizontal="center" vertical="top" wrapText="1"/>
    </xf>
    <xf numFmtId="166" fontId="3" fillId="36" borderId="1" xfId="32" applyNumberFormat="1" applyFont="1" applyFill="1" applyBorder="1" applyAlignment="1" applyProtection="1">
      <alignment horizontal="right" vertical="top" wrapText="1"/>
    </xf>
    <xf numFmtId="0" fontId="3" fillId="36" borderId="1" xfId="0" applyFont="1" applyFill="1" applyBorder="1" applyAlignment="1">
      <alignment horizontal="left" vertical="top" wrapText="1"/>
    </xf>
    <xf numFmtId="1" fontId="3" fillId="36" borderId="1" xfId="32" applyNumberFormat="1" applyFont="1" applyFill="1" applyBorder="1" applyAlignment="1" applyProtection="1">
      <alignment horizontal="right" vertical="top" wrapText="1"/>
    </xf>
    <xf numFmtId="0" fontId="6" fillId="36" borderId="1" xfId="0" applyFont="1" applyFill="1" applyBorder="1" applyAlignment="1">
      <alignment horizontal="justify" vertical="top" wrapText="1"/>
    </xf>
    <xf numFmtId="3" fontId="6" fillId="36" borderId="1" xfId="0" applyNumberFormat="1" applyFont="1" applyFill="1" applyBorder="1" applyAlignment="1" applyProtection="1">
      <alignment horizontal="center" vertical="top" wrapText="1"/>
    </xf>
    <xf numFmtId="0" fontId="3" fillId="36" borderId="1" xfId="0" applyFont="1" applyFill="1" applyBorder="1" applyAlignment="1" applyProtection="1">
      <alignment horizontal="center" vertical="top" wrapText="1"/>
    </xf>
    <xf numFmtId="0" fontId="6" fillId="36" borderId="1" xfId="0" applyFont="1" applyFill="1" applyBorder="1" applyAlignment="1" applyProtection="1">
      <alignment horizontal="center" vertical="top" wrapText="1"/>
    </xf>
    <xf numFmtId="0" fontId="3" fillId="36" borderId="1" xfId="0" applyFont="1" applyFill="1" applyBorder="1" applyAlignment="1">
      <alignment horizontal="right" vertical="top" wrapText="1"/>
    </xf>
    <xf numFmtId="0" fontId="3" fillId="36" borderId="1" xfId="0" applyNumberFormat="1" applyFont="1" applyFill="1" applyBorder="1" applyAlignment="1" applyProtection="1">
      <alignment horizontal="center" vertical="top" wrapText="1"/>
    </xf>
    <xf numFmtId="3" fontId="3" fillId="36" borderId="1" xfId="36" applyNumberFormat="1" applyFont="1" applyFill="1" applyBorder="1" applyAlignment="1">
      <alignment horizontal="left" vertical="top" wrapText="1"/>
    </xf>
    <xf numFmtId="0" fontId="3" fillId="36" borderId="1" xfId="0" applyFont="1" applyFill="1" applyBorder="1" applyAlignment="1" applyProtection="1">
      <alignment horizontal="justify" vertical="top"/>
      <protection locked="0"/>
    </xf>
    <xf numFmtId="1" fontId="6" fillId="36" borderId="1" xfId="32" applyNumberFormat="1" applyFont="1" applyFill="1" applyBorder="1" applyAlignment="1" applyProtection="1">
      <alignment horizontal="center" vertical="top" wrapText="1"/>
    </xf>
    <xf numFmtId="3" fontId="6" fillId="36" borderId="1" xfId="0" applyNumberFormat="1" applyFont="1" applyFill="1" applyBorder="1" applyAlignment="1" applyProtection="1">
      <alignment horizontal="right" vertical="top" wrapText="1"/>
    </xf>
    <xf numFmtId="0" fontId="3" fillId="36" borderId="1" xfId="0" applyFont="1" applyFill="1" applyBorder="1" applyAlignment="1">
      <alignment vertical="top"/>
    </xf>
    <xf numFmtId="0" fontId="6" fillId="0" borderId="0" xfId="0" applyFont="1" applyBorder="1" applyAlignment="1">
      <alignment horizontal="left" vertical="center" wrapText="1"/>
    </xf>
    <xf numFmtId="0" fontId="0" fillId="36" borderId="1" xfId="0" applyFill="1" applyBorder="1" applyAlignment="1" applyProtection="1">
      <alignment vertical="top"/>
      <protection locked="0"/>
    </xf>
    <xf numFmtId="166" fontId="6" fillId="36" borderId="1" xfId="32" applyNumberFormat="1" applyFont="1" applyFill="1" applyBorder="1" applyAlignment="1" applyProtection="1">
      <alignment horizontal="justify" vertical="top" wrapText="1"/>
    </xf>
    <xf numFmtId="0" fontId="6" fillId="0" borderId="0" xfId="0" applyFont="1" applyBorder="1" applyAlignment="1">
      <alignment horizontal="justify"/>
    </xf>
    <xf numFmtId="166" fontId="3" fillId="36" borderId="1" xfId="32" applyNumberFormat="1" applyFont="1" applyFill="1" applyBorder="1" applyAlignment="1">
      <alignment vertical="top"/>
    </xf>
    <xf numFmtId="3" fontId="3" fillId="36" borderId="1" xfId="36" applyNumberFormat="1" applyFont="1" applyFill="1" applyBorder="1" applyAlignment="1">
      <alignment horizontal="justify" vertical="top" wrapText="1"/>
    </xf>
    <xf numFmtId="168" fontId="6" fillId="36" borderId="1" xfId="0" applyNumberFormat="1" applyFont="1" applyFill="1" applyBorder="1" applyAlignment="1" applyProtection="1">
      <alignment horizontal="center" vertical="top" wrapText="1"/>
    </xf>
    <xf numFmtId="0" fontId="3" fillId="36" borderId="1" xfId="0" applyFont="1" applyFill="1" applyBorder="1" applyAlignment="1" applyProtection="1">
      <alignment horizontal="left" vertical="top" wrapText="1"/>
    </xf>
    <xf numFmtId="15" fontId="6" fillId="36" borderId="1" xfId="0" applyNumberFormat="1" applyFont="1" applyFill="1" applyBorder="1" applyAlignment="1" applyProtection="1">
      <alignment horizontal="center" vertical="center" wrapText="1"/>
    </xf>
    <xf numFmtId="0" fontId="6" fillId="36" borderId="1" xfId="0" applyFont="1" applyFill="1" applyBorder="1" applyAlignment="1">
      <alignment horizontal="center" vertical="center" wrapText="1"/>
    </xf>
    <xf numFmtId="0" fontId="3" fillId="36" borderId="1" xfId="0" applyNumberFormat="1" applyFont="1" applyFill="1" applyBorder="1" applyAlignment="1" applyProtection="1">
      <alignment horizontal="justify" vertical="top" wrapText="1"/>
    </xf>
    <xf numFmtId="0" fontId="6" fillId="36" borderId="0" xfId="0" applyFont="1" applyFill="1" applyBorder="1" applyAlignment="1">
      <alignment vertical="top"/>
    </xf>
    <xf numFmtId="0" fontId="3" fillId="36" borderId="0" xfId="0" applyFont="1" applyFill="1" applyBorder="1" applyAlignment="1">
      <alignment vertical="top"/>
    </xf>
    <xf numFmtId="0" fontId="3" fillId="36" borderId="1" xfId="0" applyFont="1" applyFill="1" applyBorder="1" applyAlignment="1" applyProtection="1">
      <alignment horizontal="justify" vertical="top" wrapText="1"/>
    </xf>
    <xf numFmtId="171" fontId="0" fillId="36" borderId="1" xfId="0" applyNumberFormat="1" applyFill="1" applyBorder="1" applyAlignment="1" applyProtection="1">
      <alignment vertical="top"/>
      <protection locked="0"/>
    </xf>
    <xf numFmtId="0" fontId="3" fillId="36" borderId="7" xfId="0" applyFont="1" applyFill="1" applyBorder="1" applyAlignment="1" applyProtection="1">
      <alignment horizontal="justify" vertical="top"/>
      <protection locked="0"/>
    </xf>
    <xf numFmtId="0" fontId="3" fillId="36" borderId="1" xfId="0" applyFont="1" applyFill="1" applyBorder="1" applyAlignment="1" applyProtection="1">
      <alignment horizontal="justify" vertical="top" wrapText="1"/>
      <protection locked="0"/>
    </xf>
    <xf numFmtId="166" fontId="3" fillId="36" borderId="7" xfId="32" applyNumberFormat="1" applyFont="1" applyFill="1" applyBorder="1" applyAlignment="1" applyProtection="1">
      <alignment horizontal="right" vertical="top" wrapText="1"/>
    </xf>
    <xf numFmtId="0" fontId="3" fillId="36" borderId="7" xfId="0" applyFont="1" applyFill="1" applyBorder="1" applyAlignment="1">
      <alignment horizontal="justify" vertical="top" wrapText="1"/>
    </xf>
    <xf numFmtId="1" fontId="3" fillId="36" borderId="1" xfId="0" applyNumberFormat="1" applyFont="1" applyFill="1" applyBorder="1" applyAlignment="1">
      <alignment horizontal="center" vertical="top" wrapText="1"/>
    </xf>
    <xf numFmtId="0" fontId="6" fillId="36" borderId="0" xfId="0" applyFont="1" applyFill="1" applyBorder="1"/>
    <xf numFmtId="0" fontId="6" fillId="36" borderId="1" xfId="0" applyFont="1" applyFill="1" applyBorder="1" applyAlignment="1" applyProtection="1">
      <alignment vertical="top"/>
      <protection locked="0"/>
    </xf>
    <xf numFmtId="15" fontId="6" fillId="36" borderId="1" xfId="0" applyNumberFormat="1" applyFont="1" applyFill="1" applyBorder="1" applyAlignment="1" applyProtection="1">
      <alignment horizontal="left" vertical="top" wrapText="1"/>
    </xf>
    <xf numFmtId="166" fontId="0" fillId="36" borderId="1" xfId="32" applyNumberFormat="1" applyFont="1" applyFill="1" applyBorder="1" applyAlignment="1" applyProtection="1">
      <alignment vertical="top"/>
      <protection locked="0"/>
    </xf>
    <xf numFmtId="3" fontId="3" fillId="36" borderId="1" xfId="0" applyNumberFormat="1" applyFont="1" applyFill="1" applyBorder="1" applyAlignment="1">
      <alignment vertical="top"/>
    </xf>
    <xf numFmtId="0" fontId="3" fillId="36" borderId="1" xfId="35" applyNumberFormat="1" applyFont="1" applyFill="1" applyBorder="1" applyAlignment="1">
      <alignment horizontal="right" vertical="top" wrapText="1"/>
    </xf>
    <xf numFmtId="4" fontId="3" fillId="36" borderId="1" xfId="0" applyNumberFormat="1" applyFont="1" applyFill="1" applyBorder="1" applyAlignment="1" applyProtection="1">
      <alignment horizontal="justify" vertical="top" wrapText="1"/>
    </xf>
    <xf numFmtId="1" fontId="3" fillId="36" borderId="7" xfId="32" applyNumberFormat="1" applyFont="1" applyFill="1" applyBorder="1" applyAlignment="1" applyProtection="1">
      <alignment horizontal="right" vertical="top" wrapText="1"/>
    </xf>
    <xf numFmtId="1" fontId="3" fillId="36" borderId="7" xfId="32" applyNumberFormat="1" applyFont="1" applyFill="1" applyBorder="1" applyAlignment="1" applyProtection="1">
      <alignment horizontal="center" vertical="top" wrapText="1"/>
    </xf>
    <xf numFmtId="4" fontId="3" fillId="36" borderId="7" xfId="0" applyNumberFormat="1" applyFont="1" applyFill="1" applyBorder="1" applyAlignment="1" applyProtection="1">
      <alignment horizontal="justify" vertical="top" wrapText="1"/>
    </xf>
    <xf numFmtId="169" fontId="3" fillId="36" borderId="1" xfId="0" applyNumberFormat="1" applyFont="1" applyFill="1" applyBorder="1" applyAlignment="1">
      <alignment horizontal="center" vertical="top" wrapText="1"/>
    </xf>
    <xf numFmtId="0" fontId="3" fillId="0" borderId="1" xfId="0" applyNumberFormat="1" applyFont="1" applyFill="1" applyBorder="1" applyAlignment="1" applyProtection="1">
      <alignment horizontal="justify"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vertical="top" wrapText="1"/>
    </xf>
    <xf numFmtId="166" fontId="3" fillId="0" borderId="1" xfId="32" applyNumberFormat="1" applyFont="1" applyFill="1" applyBorder="1" applyAlignment="1" applyProtection="1">
      <alignment horizontal="right" vertical="top" wrapText="1"/>
    </xf>
    <xf numFmtId="166" fontId="3" fillId="0" borderId="1" xfId="32" applyNumberFormat="1" applyFont="1" applyFill="1" applyBorder="1" applyAlignment="1">
      <alignment vertical="top"/>
    </xf>
    <xf numFmtId="1" fontId="3" fillId="0" borderId="1" xfId="32" applyNumberFormat="1" applyFont="1" applyFill="1" applyBorder="1" applyAlignment="1" applyProtection="1">
      <alignment horizontal="center" vertical="top" wrapText="1"/>
    </xf>
    <xf numFmtId="0" fontId="3" fillId="0" borderId="1" xfId="35" applyNumberFormat="1" applyFont="1" applyFill="1" applyBorder="1" applyAlignment="1">
      <alignment horizontal="right" vertical="top" wrapText="1"/>
    </xf>
    <xf numFmtId="0" fontId="3" fillId="0" borderId="1" xfId="0" applyFont="1" applyFill="1" applyBorder="1" applyAlignment="1" applyProtection="1">
      <alignment vertical="top" wrapText="1"/>
      <protection locked="0"/>
    </xf>
    <xf numFmtId="169" fontId="3" fillId="0" borderId="1" xfId="0" applyNumberFormat="1" applyFont="1" applyFill="1" applyBorder="1" applyAlignment="1" applyProtection="1">
      <alignment horizontal="center" vertical="top" wrapText="1"/>
    </xf>
    <xf numFmtId="169" fontId="3" fillId="36" borderId="1" xfId="0" applyNumberFormat="1" applyFont="1" applyFill="1" applyBorder="1" applyAlignment="1" applyProtection="1">
      <alignment horizontal="justify" vertical="top" wrapText="1"/>
    </xf>
    <xf numFmtId="1" fontId="3" fillId="36" borderId="1" xfId="0" applyNumberFormat="1" applyFont="1" applyFill="1" applyBorder="1" applyAlignment="1" applyProtection="1">
      <alignment horizontal="center" vertical="top" wrapText="1"/>
    </xf>
    <xf numFmtId="14" fontId="3" fillId="36" borderId="1" xfId="0" applyNumberFormat="1" applyFont="1" applyFill="1" applyBorder="1" applyAlignment="1">
      <alignment horizontal="center" vertical="top" wrapText="1"/>
    </xf>
    <xf numFmtId="169" fontId="3" fillId="36" borderId="1" xfId="0" applyNumberFormat="1" applyFont="1" applyFill="1" applyBorder="1" applyAlignment="1" applyProtection="1">
      <alignment horizontal="left" vertical="top" wrapText="1"/>
    </xf>
    <xf numFmtId="0" fontId="3" fillId="36" borderId="0" xfId="0" applyFont="1" applyFill="1" applyAlignment="1">
      <alignment vertical="top" wrapText="1"/>
    </xf>
    <xf numFmtId="1" fontId="6" fillId="0" borderId="1" xfId="32" applyNumberFormat="1" applyFont="1" applyBorder="1" applyAlignment="1" applyProtection="1">
      <alignment horizontal="center" vertical="top" wrapText="1"/>
    </xf>
    <xf numFmtId="0" fontId="0" fillId="9" borderId="1" xfId="0" applyFill="1" applyBorder="1" applyAlignment="1" applyProtection="1">
      <alignment horizontal="justify" vertical="top"/>
      <protection locked="0"/>
    </xf>
    <xf numFmtId="0" fontId="4" fillId="0" borderId="1" xfId="0" applyFont="1" applyBorder="1" applyAlignment="1">
      <alignment horizontal="center" vertical="top" wrapText="1"/>
    </xf>
    <xf numFmtId="0" fontId="3" fillId="36" borderId="1" xfId="0" applyFont="1" applyFill="1" applyBorder="1" applyAlignment="1">
      <alignment horizontal="justify" vertical="top"/>
    </xf>
    <xf numFmtId="0" fontId="3" fillId="36" borderId="1" xfId="0" applyNumberFormat="1" applyFont="1" applyFill="1" applyBorder="1" applyAlignment="1">
      <alignment horizontal="justify" vertical="top" wrapText="1"/>
    </xf>
    <xf numFmtId="0" fontId="3" fillId="0" borderId="1" xfId="0" applyFont="1" applyBorder="1" applyAlignment="1">
      <alignment vertical="top" wrapText="1"/>
    </xf>
    <xf numFmtId="3" fontId="3" fillId="0" borderId="0" xfId="0" applyNumberFormat="1" applyFont="1" applyAlignment="1">
      <alignment vertical="top"/>
    </xf>
    <xf numFmtId="0" fontId="3" fillId="0" borderId="0" xfId="0" applyFont="1" applyAlignment="1">
      <alignment vertical="top"/>
    </xf>
    <xf numFmtId="166" fontId="0" fillId="0" borderId="1" xfId="32" applyNumberFormat="1" applyFont="1" applyBorder="1" applyAlignment="1">
      <alignment vertical="top" wrapText="1"/>
    </xf>
    <xf numFmtId="0" fontId="32" fillId="0" borderId="0" xfId="0" applyFont="1" applyAlignment="1">
      <alignment vertical="top" wrapText="1"/>
    </xf>
    <xf numFmtId="0" fontId="3" fillId="0" borderId="0" xfId="0" applyFont="1" applyAlignment="1">
      <alignment horizontal="left" vertical="top"/>
    </xf>
    <xf numFmtId="0" fontId="3" fillId="36" borderId="1" xfId="0" applyNumberFormat="1" applyFont="1" applyFill="1" applyBorder="1" applyAlignment="1">
      <alignment horizontal="left" vertical="top" wrapText="1"/>
    </xf>
    <xf numFmtId="0" fontId="0" fillId="36" borderId="1" xfId="0" applyFill="1" applyBorder="1" applyAlignment="1" applyProtection="1">
      <alignment horizontal="center" vertical="top"/>
      <protection locked="0"/>
    </xf>
    <xf numFmtId="0" fontId="3" fillId="0" borderId="1" xfId="0" applyFont="1" applyBorder="1" applyAlignment="1">
      <alignment vertical="top"/>
    </xf>
    <xf numFmtId="3" fontId="3" fillId="0" borderId="1" xfId="0" applyNumberFormat="1" applyFont="1" applyBorder="1" applyAlignment="1">
      <alignment vertical="top"/>
    </xf>
    <xf numFmtId="0" fontId="3" fillId="36" borderId="1" xfId="0" applyFont="1" applyFill="1" applyBorder="1" applyAlignment="1" applyProtection="1">
      <alignment horizontal="right" vertical="top"/>
      <protection locked="0"/>
    </xf>
    <xf numFmtId="1" fontId="3" fillId="36" borderId="1" xfId="0" applyNumberFormat="1" applyFont="1" applyFill="1" applyBorder="1" applyAlignment="1">
      <alignment horizontal="justify" vertical="top" wrapText="1"/>
    </xf>
    <xf numFmtId="0" fontId="3" fillId="36" borderId="1" xfId="35" applyNumberFormat="1" applyFont="1" applyFill="1" applyBorder="1" applyAlignment="1">
      <alignment horizontal="justify" vertical="top" wrapText="1"/>
    </xf>
    <xf numFmtId="169" fontId="6" fillId="0" borderId="1" xfId="0" applyNumberFormat="1" applyFont="1" applyFill="1" applyBorder="1" applyAlignment="1" applyProtection="1">
      <alignment horizontal="center" vertical="top" wrapText="1"/>
    </xf>
    <xf numFmtId="0" fontId="33" fillId="0" borderId="0" xfId="0" applyFont="1" applyBorder="1" applyAlignment="1"/>
    <xf numFmtId="1" fontId="6" fillId="0" borderId="0" xfId="0" applyNumberFormat="1" applyFont="1" applyFill="1" applyBorder="1" applyAlignment="1">
      <alignment horizontal="center"/>
    </xf>
    <xf numFmtId="3" fontId="5" fillId="38" borderId="7" xfId="0" applyNumberFormat="1" applyFont="1" applyFill="1" applyBorder="1" applyAlignment="1">
      <alignment horizontal="center" vertical="center" wrapText="1"/>
    </xf>
    <xf numFmtId="3" fontId="5" fillId="38" borderId="11" xfId="0" applyNumberFormat="1" applyFont="1" applyFill="1" applyBorder="1" applyAlignment="1">
      <alignment horizontal="center" vertical="center" wrapText="1"/>
    </xf>
    <xf numFmtId="1" fontId="3" fillId="36" borderId="1" xfId="32" applyNumberFormat="1" applyFont="1" applyFill="1" applyBorder="1" applyAlignment="1">
      <alignment vertical="top"/>
    </xf>
    <xf numFmtId="0" fontId="0" fillId="36" borderId="1" xfId="0" applyFill="1" applyBorder="1" applyAlignment="1" applyProtection="1">
      <alignment horizontal="justify" vertical="top"/>
      <protection locked="0"/>
    </xf>
    <xf numFmtId="3" fontId="3" fillId="36" borderId="0" xfId="0" applyNumberFormat="1" applyFont="1" applyFill="1" applyAlignment="1">
      <alignment vertical="top"/>
    </xf>
    <xf numFmtId="0" fontId="3" fillId="0" borderId="0" xfId="0" applyFont="1" applyAlignment="1">
      <alignment horizontal="justify" vertical="top"/>
    </xf>
    <xf numFmtId="3" fontId="6" fillId="36" borderId="1" xfId="0" applyNumberFormat="1" applyFont="1" applyFill="1" applyBorder="1" applyAlignment="1" applyProtection="1">
      <alignment horizontal="justify" vertical="top" wrapText="1"/>
    </xf>
    <xf numFmtId="0" fontId="3" fillId="0" borderId="1" xfId="0" applyFont="1" applyBorder="1" applyAlignment="1">
      <alignment horizontal="justify" vertical="top"/>
    </xf>
    <xf numFmtId="0" fontId="3" fillId="0" borderId="1" xfId="0" applyFont="1" applyBorder="1" applyAlignment="1">
      <alignment horizontal="justify"/>
    </xf>
    <xf numFmtId="166" fontId="0" fillId="0" borderId="1" xfId="32" applyNumberFormat="1" applyFont="1" applyBorder="1" applyAlignment="1">
      <alignment horizontal="justify" vertical="top"/>
    </xf>
    <xf numFmtId="0" fontId="3" fillId="0" borderId="1" xfId="0" applyFont="1" applyBorder="1" applyAlignment="1"/>
    <xf numFmtId="0" fontId="3" fillId="36" borderId="1" xfId="0" applyFont="1" applyFill="1" applyBorder="1" applyAlignment="1">
      <alignment horizontal="right" vertical="top"/>
    </xf>
    <xf numFmtId="0" fontId="3" fillId="36" borderId="9" xfId="0" applyFont="1" applyFill="1" applyBorder="1" applyAlignment="1">
      <alignment horizontal="right" vertical="top" wrapText="1"/>
    </xf>
    <xf numFmtId="0" fontId="3" fillId="0" borderId="1" xfId="0" applyFont="1" applyBorder="1" applyAlignment="1">
      <alignment horizontal="center" vertical="top"/>
    </xf>
    <xf numFmtId="0" fontId="3" fillId="0" borderId="9" xfId="0" applyFont="1" applyBorder="1" applyAlignment="1">
      <alignment horizontal="right" vertical="top"/>
    </xf>
    <xf numFmtId="0" fontId="3" fillId="0" borderId="1" xfId="0" applyFont="1" applyBorder="1" applyAlignment="1">
      <alignment horizontal="right" vertical="top"/>
    </xf>
    <xf numFmtId="0" fontId="0" fillId="0" borderId="1" xfId="0" applyBorder="1" applyAlignment="1">
      <alignment horizontal="right" vertical="top"/>
    </xf>
    <xf numFmtId="0" fontId="0" fillId="0" borderId="1" xfId="0" applyBorder="1" applyAlignment="1">
      <alignment horizontal="center" vertical="top"/>
    </xf>
    <xf numFmtId="169" fontId="3" fillId="36" borderId="1" xfId="0" applyNumberFormat="1" applyFont="1" applyFill="1" applyBorder="1" applyAlignment="1">
      <alignment horizontal="right" vertical="top" wrapText="1"/>
    </xf>
    <xf numFmtId="3" fontId="3" fillId="36" borderId="1" xfId="32" applyNumberFormat="1" applyFont="1" applyFill="1" applyBorder="1" applyAlignment="1" applyProtection="1">
      <alignment horizontal="center" vertical="top" wrapText="1"/>
    </xf>
    <xf numFmtId="169" fontId="6" fillId="36" borderId="1" xfId="0" applyNumberFormat="1" applyFont="1" applyFill="1" applyBorder="1" applyAlignment="1" applyProtection="1">
      <alignment horizontal="right" vertical="top" wrapText="1"/>
    </xf>
    <xf numFmtId="3" fontId="0" fillId="36" borderId="1" xfId="32" applyNumberFormat="1" applyFont="1" applyFill="1" applyBorder="1" applyAlignment="1" applyProtection="1">
      <alignment horizontal="center" vertical="top"/>
      <protection locked="0"/>
    </xf>
    <xf numFmtId="0" fontId="3" fillId="36" borderId="1" xfId="36" applyFont="1" applyFill="1" applyBorder="1" applyAlignment="1">
      <alignment horizontal="justify" vertical="top"/>
    </xf>
    <xf numFmtId="0" fontId="6" fillId="36" borderId="1" xfId="0" applyFont="1" applyFill="1" applyBorder="1" applyAlignment="1">
      <alignment vertical="top" wrapText="1"/>
    </xf>
    <xf numFmtId="0" fontId="0" fillId="36" borderId="1" xfId="0" applyFill="1" applyBorder="1" applyAlignment="1" applyProtection="1">
      <alignment horizontal="right" vertical="top"/>
      <protection locked="0"/>
    </xf>
    <xf numFmtId="166" fontId="27" fillId="36" borderId="1" xfId="32" applyNumberFormat="1" applyFont="1" applyFill="1" applyBorder="1" applyAlignment="1" applyProtection="1">
      <alignment horizontal="center" vertical="top" wrapText="1"/>
    </xf>
    <xf numFmtId="166" fontId="3" fillId="36" borderId="1" xfId="46" applyNumberFormat="1" applyFont="1" applyFill="1" applyBorder="1" applyAlignment="1">
      <alignment horizontal="right" vertical="top"/>
    </xf>
    <xf numFmtId="0" fontId="3" fillId="39" borderId="1" xfId="0" applyFont="1" applyFill="1" applyBorder="1" applyAlignment="1">
      <alignment horizontal="justify" vertical="top" wrapText="1"/>
    </xf>
    <xf numFmtId="0" fontId="3" fillId="39" borderId="1" xfId="0" applyFont="1" applyFill="1" applyBorder="1" applyAlignment="1">
      <alignment vertical="top" wrapText="1"/>
    </xf>
    <xf numFmtId="0" fontId="3" fillId="39" borderId="1" xfId="0" applyFont="1" applyFill="1" applyBorder="1" applyAlignment="1" applyProtection="1">
      <alignment vertical="top" wrapText="1"/>
      <protection locked="0"/>
    </xf>
    <xf numFmtId="169" fontId="6" fillId="39" borderId="1" xfId="0" applyNumberFormat="1" applyFont="1" applyFill="1" applyBorder="1" applyAlignment="1" applyProtection="1">
      <alignment horizontal="center" vertical="top" wrapText="1"/>
    </xf>
    <xf numFmtId="0" fontId="0" fillId="39" borderId="1" xfId="0" applyFill="1" applyBorder="1" applyAlignment="1" applyProtection="1">
      <alignment horizontal="justify" vertical="top"/>
      <protection locked="0"/>
    </xf>
    <xf numFmtId="0" fontId="6" fillId="39" borderId="1" xfId="0" applyFont="1" applyFill="1" applyBorder="1" applyAlignment="1">
      <alignment horizontal="justify" vertical="top" wrapText="1"/>
    </xf>
    <xf numFmtId="0" fontId="29" fillId="36" borderId="1" xfId="0" applyFont="1" applyFill="1" applyBorder="1" applyAlignment="1">
      <alignment vertical="top" wrapText="1"/>
    </xf>
    <xf numFmtId="166" fontId="3" fillId="36" borderId="1" xfId="32" applyNumberFormat="1" applyFont="1" applyFill="1" applyBorder="1" applyAlignment="1">
      <alignment horizontal="right" vertical="top"/>
    </xf>
    <xf numFmtId="0" fontId="0" fillId="36" borderId="1" xfId="0" applyFill="1" applyBorder="1" applyAlignment="1">
      <alignment horizontal="center" vertical="top"/>
    </xf>
    <xf numFmtId="0" fontId="6" fillId="39" borderId="1" xfId="0" applyFont="1" applyFill="1" applyBorder="1" applyAlignment="1" applyProtection="1">
      <alignment horizontal="center" vertical="top" wrapText="1"/>
    </xf>
    <xf numFmtId="1" fontId="6" fillId="39" borderId="1" xfId="32" applyNumberFormat="1" applyFont="1" applyFill="1" applyBorder="1" applyAlignment="1" applyProtection="1">
      <alignment horizontal="center" vertical="top" wrapText="1"/>
    </xf>
    <xf numFmtId="0" fontId="6" fillId="39" borderId="1" xfId="0" applyNumberFormat="1" applyFont="1" applyFill="1" applyBorder="1" applyAlignment="1" applyProtection="1">
      <alignment horizontal="center" vertical="top" wrapText="1"/>
    </xf>
    <xf numFmtId="3" fontId="6" fillId="39" borderId="1" xfId="0" applyNumberFormat="1" applyFont="1" applyFill="1" applyBorder="1" applyAlignment="1" applyProtection="1">
      <alignment horizontal="center" vertical="top" wrapText="1"/>
    </xf>
    <xf numFmtId="0" fontId="0" fillId="39" borderId="1" xfId="0" applyFill="1" applyBorder="1" applyAlignment="1" applyProtection="1">
      <alignment vertical="top"/>
      <protection locked="0"/>
    </xf>
    <xf numFmtId="0" fontId="0" fillId="39" borderId="1" xfId="0" applyFill="1" applyBorder="1" applyAlignment="1" applyProtection="1">
      <alignment horizontal="center" vertical="top"/>
      <protection locked="0"/>
    </xf>
    <xf numFmtId="3" fontId="0" fillId="39" borderId="1" xfId="32" applyNumberFormat="1" applyFont="1" applyFill="1" applyBorder="1" applyAlignment="1" applyProtection="1">
      <alignment horizontal="center" vertical="top"/>
      <protection locked="0"/>
    </xf>
    <xf numFmtId="171" fontId="0" fillId="39" borderId="1" xfId="0" applyNumberFormat="1" applyFill="1" applyBorder="1" applyAlignment="1" applyProtection="1">
      <alignment vertical="top"/>
      <protection locked="0"/>
    </xf>
    <xf numFmtId="15" fontId="6" fillId="39" borderId="1" xfId="0" applyNumberFormat="1" applyFont="1" applyFill="1" applyBorder="1" applyAlignment="1" applyProtection="1">
      <alignment horizontal="left" vertical="top" wrapText="1"/>
    </xf>
    <xf numFmtId="15" fontId="6" fillId="39" borderId="1" xfId="0" applyNumberFormat="1" applyFont="1" applyFill="1" applyBorder="1" applyAlignment="1" applyProtection="1">
      <alignment horizontal="center" vertical="top" wrapText="1"/>
    </xf>
    <xf numFmtId="0" fontId="6" fillId="39" borderId="0" xfId="0" applyFont="1" applyFill="1" applyBorder="1" applyAlignment="1">
      <alignment vertical="top"/>
    </xf>
    <xf numFmtId="0" fontId="3" fillId="0" borderId="1" xfId="0" applyFont="1" applyBorder="1"/>
    <xf numFmtId="3" fontId="3" fillId="0" borderId="1" xfId="0" applyNumberFormat="1" applyFont="1" applyBorder="1"/>
    <xf numFmtId="3" fontId="3" fillId="36" borderId="1" xfId="32" applyNumberFormat="1" applyFont="1" applyFill="1" applyBorder="1" applyAlignment="1" applyProtection="1">
      <alignment horizontal="right" vertical="top" wrapText="1"/>
    </xf>
    <xf numFmtId="3" fontId="0" fillId="36" borderId="1" xfId="32" applyNumberFormat="1" applyFont="1" applyFill="1" applyBorder="1" applyAlignment="1" applyProtection="1">
      <alignment horizontal="right" vertical="top"/>
      <protection locked="0"/>
    </xf>
    <xf numFmtId="3" fontId="27" fillId="0" borderId="1" xfId="0" applyNumberFormat="1" applyFont="1" applyBorder="1" applyAlignment="1">
      <alignment vertical="top"/>
    </xf>
    <xf numFmtId="0" fontId="3" fillId="36" borderId="7" xfId="0" applyFont="1" applyFill="1" applyBorder="1" applyAlignment="1" applyProtection="1">
      <alignment vertical="top" wrapText="1"/>
      <protection locked="0"/>
    </xf>
    <xf numFmtId="166" fontId="27" fillId="36" borderId="7" xfId="32" applyNumberFormat="1" applyFont="1" applyFill="1" applyBorder="1" applyAlignment="1" applyProtection="1">
      <alignment horizontal="center" vertical="top" wrapText="1"/>
    </xf>
    <xf numFmtId="3" fontId="0" fillId="36" borderId="1" xfId="0" applyNumberFormat="1" applyFill="1" applyBorder="1" applyAlignment="1" applyProtection="1">
      <alignment vertical="top"/>
      <protection locked="0"/>
    </xf>
    <xf numFmtId="166" fontId="28" fillId="36" borderId="1" xfId="32" applyNumberFormat="1" applyFont="1" applyFill="1" applyBorder="1" applyAlignment="1" applyProtection="1">
      <alignment horizontal="center" vertical="top" wrapText="1"/>
    </xf>
    <xf numFmtId="3" fontId="3" fillId="36" borderId="1" xfId="32" applyNumberFormat="1" applyFont="1" applyFill="1" applyBorder="1" applyAlignment="1" applyProtection="1">
      <alignment horizontal="center" vertical="top"/>
      <protection locked="0"/>
    </xf>
    <xf numFmtId="0" fontId="27" fillId="36" borderId="1" xfId="0" applyFont="1" applyFill="1" applyBorder="1" applyAlignment="1" applyProtection="1">
      <alignment horizontal="center" vertical="top"/>
      <protection locked="0"/>
    </xf>
    <xf numFmtId="3" fontId="3" fillId="36" borderId="1" xfId="0" applyNumberFormat="1" applyFont="1" applyFill="1" applyBorder="1" applyAlignment="1">
      <alignment horizontal="center" vertical="top"/>
    </xf>
    <xf numFmtId="0" fontId="0" fillId="9" borderId="1" xfId="0" applyFill="1" applyBorder="1" applyAlignment="1" applyProtection="1">
      <alignment horizontal="right" vertical="top"/>
      <protection locked="0"/>
    </xf>
    <xf numFmtId="3" fontId="0" fillId="36" borderId="1" xfId="32" applyNumberFormat="1" applyFont="1" applyFill="1" applyBorder="1" applyAlignment="1" applyProtection="1">
      <alignment vertical="top"/>
      <protection locked="0"/>
    </xf>
    <xf numFmtId="0" fontId="3" fillId="36" borderId="1" xfId="0" applyFont="1" applyFill="1" applyBorder="1" applyAlignment="1" applyProtection="1">
      <alignment horizontal="center" vertical="top"/>
      <protection locked="0"/>
    </xf>
    <xf numFmtId="166" fontId="3" fillId="39" borderId="1" xfId="32" applyNumberFormat="1" applyFont="1" applyFill="1" applyBorder="1" applyAlignment="1" applyProtection="1">
      <alignment horizontal="right" vertical="top" wrapText="1"/>
    </xf>
    <xf numFmtId="0" fontId="6" fillId="39" borderId="1" xfId="0" applyFont="1" applyFill="1" applyBorder="1" applyAlignment="1">
      <alignment horizontal="center" vertical="top" wrapText="1"/>
    </xf>
    <xf numFmtId="0" fontId="3" fillId="36" borderId="1" xfId="36" applyFont="1" applyFill="1" applyBorder="1" applyAlignment="1">
      <alignment horizontal="justify" vertical="top" wrapText="1"/>
    </xf>
    <xf numFmtId="170" fontId="6" fillId="0" borderId="0" xfId="32" applyNumberFormat="1" applyFont="1" applyBorder="1" applyAlignment="1">
      <alignment horizontal="center"/>
    </xf>
    <xf numFmtId="0" fontId="29" fillId="36" borderId="1" xfId="0" applyFont="1" applyFill="1" applyBorder="1" applyAlignment="1">
      <alignment horizontal="justify" vertical="top"/>
    </xf>
    <xf numFmtId="0" fontId="3" fillId="40" borderId="1" xfId="0" applyNumberFormat="1" applyFont="1" applyFill="1" applyBorder="1" applyAlignment="1" applyProtection="1">
      <alignment horizontal="center" vertical="top" wrapText="1"/>
    </xf>
    <xf numFmtId="0" fontId="6" fillId="40" borderId="1" xfId="0" applyFont="1" applyFill="1" applyBorder="1" applyAlignment="1" applyProtection="1">
      <alignment horizontal="center" vertical="top" wrapText="1"/>
    </xf>
    <xf numFmtId="0" fontId="6" fillId="40" borderId="1" xfId="0" applyFont="1" applyFill="1" applyBorder="1" applyAlignment="1" applyProtection="1">
      <alignment horizontal="center" vertical="center" wrapText="1"/>
    </xf>
    <xf numFmtId="0" fontId="6" fillId="40" borderId="1" xfId="0" applyFont="1" applyFill="1" applyBorder="1" applyAlignment="1">
      <alignment horizontal="center" vertical="top" wrapText="1"/>
    </xf>
    <xf numFmtId="1" fontId="3" fillId="36" borderId="1" xfId="46" applyNumberFormat="1" applyFont="1" applyFill="1" applyBorder="1" applyAlignment="1" applyProtection="1">
      <alignment horizontal="center" vertical="top" wrapText="1"/>
    </xf>
    <xf numFmtId="0" fontId="3" fillId="36" borderId="1" xfId="0" applyFont="1" applyFill="1" applyBorder="1" applyAlignment="1" applyProtection="1">
      <alignment horizontal="left" vertical="top" wrapText="1"/>
      <protection locked="0"/>
    </xf>
    <xf numFmtId="15" fontId="6" fillId="41" borderId="1" xfId="0" applyNumberFormat="1" applyFont="1" applyFill="1" applyBorder="1" applyAlignment="1" applyProtection="1">
      <alignment horizontal="left" vertical="top" wrapText="1"/>
    </xf>
    <xf numFmtId="0" fontId="0" fillId="36" borderId="9" xfId="0" applyFill="1" applyBorder="1" applyAlignment="1" applyProtection="1">
      <alignment horizontal="center" vertical="top"/>
      <protection locked="0"/>
    </xf>
    <xf numFmtId="1" fontId="3" fillId="36" borderId="1" xfId="46" applyNumberFormat="1" applyFont="1" applyFill="1" applyBorder="1" applyAlignment="1" applyProtection="1">
      <alignment horizontal="right" vertical="top" wrapText="1"/>
    </xf>
    <xf numFmtId="3" fontId="3" fillId="36" borderId="1" xfId="32" applyNumberFormat="1" applyFont="1" applyFill="1" applyBorder="1" applyAlignment="1" applyProtection="1">
      <alignment horizontal="right" vertical="top"/>
      <protection locked="0"/>
    </xf>
    <xf numFmtId="3" fontId="29" fillId="36" borderId="1" xfId="0" applyNumberFormat="1" applyFont="1" applyFill="1" applyBorder="1" applyAlignment="1">
      <alignment vertical="top"/>
    </xf>
    <xf numFmtId="172" fontId="3" fillId="36" borderId="1" xfId="32" applyNumberFormat="1" applyFont="1" applyFill="1" applyBorder="1" applyAlignment="1" applyProtection="1">
      <alignment horizontal="center" vertical="top" wrapText="1"/>
    </xf>
    <xf numFmtId="169" fontId="0" fillId="36" borderId="1" xfId="0" applyNumberFormat="1" applyFill="1" applyBorder="1" applyAlignment="1">
      <alignment horizontal="center" vertical="top"/>
    </xf>
    <xf numFmtId="1" fontId="3" fillId="36" borderId="1" xfId="32" applyNumberFormat="1" applyFont="1" applyFill="1" applyBorder="1" applyAlignment="1">
      <alignment horizontal="right" vertical="top"/>
    </xf>
    <xf numFmtId="0" fontId="3" fillId="36" borderId="12" xfId="0" applyFont="1" applyFill="1" applyBorder="1" applyAlignment="1" applyProtection="1">
      <alignment horizontal="left" vertical="top" wrapText="1"/>
    </xf>
    <xf numFmtId="166" fontId="3" fillId="36" borderId="1" xfId="33" applyNumberFormat="1" applyFont="1" applyFill="1" applyBorder="1" applyAlignment="1">
      <alignment horizontal="right" vertical="top" wrapText="1"/>
    </xf>
    <xf numFmtId="0" fontId="3" fillId="36" borderId="1" xfId="0" applyFont="1" applyFill="1" applyBorder="1" applyAlignment="1" applyProtection="1">
      <alignment vertical="top" wrapText="1"/>
    </xf>
    <xf numFmtId="0" fontId="30" fillId="10" borderId="1" xfId="0" applyFont="1" applyFill="1" applyBorder="1" applyAlignment="1">
      <alignment horizontal="center" vertical="center" wrapText="1"/>
    </xf>
    <xf numFmtId="1" fontId="5" fillId="10" borderId="7" xfId="32" applyNumberFormat="1" applyFont="1" applyFill="1" applyBorder="1" applyAlignment="1">
      <alignment horizontal="center" vertical="center" wrapText="1"/>
    </xf>
    <xf numFmtId="1" fontId="5" fillId="10" borderId="11" xfId="32" applyNumberFormat="1" applyFont="1" applyFill="1" applyBorder="1" applyAlignment="1">
      <alignment horizontal="center" vertical="center" wrapText="1"/>
    </xf>
    <xf numFmtId="0" fontId="5" fillId="38" borderId="1" xfId="0" applyFont="1" applyFill="1" applyBorder="1" applyAlignment="1">
      <alignment horizontal="center" vertical="center" wrapText="1"/>
    </xf>
    <xf numFmtId="0" fontId="5" fillId="38" borderId="7" xfId="0" applyFont="1" applyFill="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5" fillId="1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5" xfId="0" applyFont="1" applyBorder="1" applyAlignment="1">
      <alignment horizontal="left" vertical="center" wrapText="1"/>
    </xf>
    <xf numFmtId="0" fontId="5" fillId="11" borderId="1"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39" borderId="7"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9" xfId="0" applyFont="1" applyFill="1" applyBorder="1" applyAlignment="1">
      <alignment horizontal="center" vertical="center" wrapText="1"/>
    </xf>
    <xf numFmtId="3" fontId="5" fillId="38" borderId="7" xfId="0" applyNumberFormat="1" applyFont="1" applyFill="1" applyBorder="1" applyAlignment="1">
      <alignment horizontal="center" vertical="center" wrapText="1"/>
    </xf>
    <xf numFmtId="3" fontId="5" fillId="38" borderId="11" xfId="0" applyNumberFormat="1" applyFont="1" applyFill="1" applyBorder="1" applyAlignment="1">
      <alignment horizontal="center" vertical="center" wrapText="1"/>
    </xf>
    <xf numFmtId="0" fontId="5" fillId="38" borderId="7" xfId="0" applyFont="1" applyFill="1" applyBorder="1" applyAlignment="1">
      <alignment horizontal="center" vertical="center" textRotation="90" wrapText="1"/>
    </xf>
    <xf numFmtId="0" fontId="5" fillId="38" borderId="11" xfId="0" applyFont="1" applyFill="1" applyBorder="1" applyAlignment="1">
      <alignment horizontal="center" vertical="center" textRotation="90" wrapText="1"/>
    </xf>
    <xf numFmtId="3" fontId="5" fillId="11" borderId="7" xfId="0" applyNumberFormat="1" applyFont="1" applyFill="1" applyBorder="1" applyAlignment="1">
      <alignment horizontal="center" vertical="center" wrapText="1"/>
    </xf>
    <xf numFmtId="3" fontId="5" fillId="11" borderId="11" xfId="0" applyNumberFormat="1" applyFont="1" applyFill="1" applyBorder="1" applyAlignment="1">
      <alignment horizontal="center" vertical="center" wrapText="1"/>
    </xf>
    <xf numFmtId="0" fontId="5" fillId="10" borderId="7" xfId="0" applyNumberFormat="1" applyFont="1" applyFill="1" applyBorder="1" applyAlignment="1">
      <alignment horizontal="center" vertical="center" textRotation="90" wrapText="1"/>
    </xf>
    <xf numFmtId="0" fontId="5" fillId="10" borderId="11" xfId="0" applyNumberFormat="1" applyFont="1" applyFill="1" applyBorder="1" applyAlignment="1">
      <alignment horizontal="center" vertical="center" textRotation="90" wrapText="1"/>
    </xf>
    <xf numFmtId="167" fontId="5" fillId="38" borderId="7" xfId="0" applyNumberFormat="1" applyFont="1" applyFill="1" applyBorder="1" applyAlignment="1">
      <alignment horizontal="center" vertical="center" wrapText="1"/>
    </xf>
    <xf numFmtId="167" fontId="5" fillId="38" borderId="11"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165" fontId="5" fillId="10" borderId="7" xfId="0" applyNumberFormat="1" applyFont="1" applyFill="1" applyBorder="1" applyAlignment="1">
      <alignment horizontal="center" vertical="center" wrapText="1"/>
    </xf>
    <xf numFmtId="1" fontId="5" fillId="10" borderId="7" xfId="32" applyNumberFormat="1" applyFont="1" applyFill="1" applyBorder="1" applyAlignment="1">
      <alignment horizontal="left" vertical="center" wrapText="1"/>
    </xf>
    <xf numFmtId="1" fontId="5" fillId="10" borderId="11" xfId="32" applyNumberFormat="1" applyFont="1" applyFill="1" applyBorder="1" applyAlignment="1">
      <alignment horizontal="left" vertical="center" wrapText="1"/>
    </xf>
    <xf numFmtId="0" fontId="6" fillId="36" borderId="7"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40" borderId="7" xfId="0" applyFont="1" applyFill="1" applyBorder="1" applyAlignment="1" applyProtection="1">
      <alignment horizontal="center" vertical="center" wrapText="1"/>
    </xf>
    <xf numFmtId="0" fontId="6" fillId="40" borderId="11" xfId="0" applyFont="1" applyFill="1" applyBorder="1" applyAlignment="1" applyProtection="1">
      <alignment horizontal="center" vertical="center" wrapText="1"/>
    </xf>
    <xf numFmtId="0" fontId="6" fillId="40" borderId="12" xfId="0" applyFont="1" applyFill="1" applyBorder="1" applyAlignment="1" applyProtection="1">
      <alignment horizontal="center" vertical="center" wrapText="1"/>
    </xf>
    <xf numFmtId="0" fontId="3" fillId="36" borderId="7" xfId="0" applyFont="1" applyFill="1" applyBorder="1" applyAlignment="1" applyProtection="1">
      <alignment horizontal="center" vertical="center" wrapText="1"/>
      <protection locked="0"/>
    </xf>
    <xf numFmtId="0" fontId="3" fillId="36" borderId="11" xfId="0" applyFont="1" applyFill="1" applyBorder="1" applyAlignment="1" applyProtection="1">
      <alignment horizontal="center" vertical="center" wrapText="1"/>
      <protection locked="0"/>
    </xf>
    <xf numFmtId="0" fontId="3" fillId="36" borderId="12" xfId="0" applyFont="1" applyFill="1" applyBorder="1" applyAlignment="1" applyProtection="1">
      <alignment horizontal="center" vertical="center" wrapText="1"/>
      <protection locked="0"/>
    </xf>
    <xf numFmtId="0" fontId="3" fillId="36" borderId="7" xfId="0" applyFont="1" applyFill="1" applyBorder="1" applyAlignment="1">
      <alignment horizontal="center" vertic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36" borderId="7" xfId="0" applyNumberFormat="1" applyFont="1" applyFill="1" applyBorder="1" applyAlignment="1" applyProtection="1">
      <alignment horizontal="center" vertical="center" wrapText="1"/>
    </xf>
    <xf numFmtId="0" fontId="3" fillId="36" borderId="11" xfId="0" applyNumberFormat="1" applyFont="1" applyFill="1" applyBorder="1" applyAlignment="1" applyProtection="1">
      <alignment horizontal="center" vertical="center" wrapText="1"/>
    </xf>
    <xf numFmtId="0" fontId="3" fillId="36" borderId="12" xfId="0" applyNumberFormat="1" applyFont="1" applyFill="1" applyBorder="1" applyAlignment="1" applyProtection="1">
      <alignment horizontal="center" vertical="center" wrapText="1"/>
    </xf>
    <xf numFmtId="166" fontId="3" fillId="36" borderId="7" xfId="32" applyNumberFormat="1" applyFont="1" applyFill="1" applyBorder="1" applyAlignment="1" applyProtection="1">
      <alignment horizontal="center" vertical="center" wrapText="1"/>
    </xf>
    <xf numFmtId="166" fontId="3" fillId="36" borderId="11" xfId="32" applyNumberFormat="1" applyFont="1" applyFill="1" applyBorder="1" applyAlignment="1" applyProtection="1">
      <alignment horizontal="center" vertical="center" wrapText="1"/>
    </xf>
    <xf numFmtId="166" fontId="3" fillId="36" borderId="12" xfId="32" applyNumberFormat="1" applyFont="1" applyFill="1" applyBorder="1" applyAlignment="1" applyProtection="1">
      <alignment horizontal="center" vertical="center" wrapText="1"/>
    </xf>
    <xf numFmtId="0" fontId="6" fillId="36" borderId="7" xfId="0" applyFont="1" applyFill="1" applyBorder="1" applyAlignment="1" applyProtection="1">
      <alignment horizontal="center" vertical="center" wrapText="1"/>
    </xf>
    <xf numFmtId="0" fontId="6" fillId="36" borderId="11" xfId="0" applyFont="1" applyFill="1" applyBorder="1" applyAlignment="1" applyProtection="1">
      <alignment horizontal="center" vertical="center" wrapText="1"/>
    </xf>
    <xf numFmtId="0" fontId="6" fillId="36" borderId="12" xfId="0" applyFont="1" applyFill="1" applyBorder="1" applyAlignment="1" applyProtection="1">
      <alignment horizontal="center" vertical="center" wrapText="1"/>
    </xf>
    <xf numFmtId="169" fontId="6" fillId="36" borderId="7" xfId="0" applyNumberFormat="1" applyFont="1" applyFill="1" applyBorder="1" applyAlignment="1" applyProtection="1">
      <alignment horizontal="center" vertical="center" wrapText="1"/>
    </xf>
    <xf numFmtId="169" fontId="6" fillId="36" borderId="11" xfId="0" applyNumberFormat="1" applyFont="1" applyFill="1" applyBorder="1" applyAlignment="1" applyProtection="1">
      <alignment horizontal="center" vertical="center" wrapText="1"/>
    </xf>
    <xf numFmtId="169" fontId="6" fillId="36" borderId="12" xfId="0" applyNumberFormat="1" applyFont="1" applyFill="1" applyBorder="1" applyAlignment="1" applyProtection="1">
      <alignment horizontal="center" vertical="center" wrapText="1"/>
    </xf>
    <xf numFmtId="1" fontId="6" fillId="0" borderId="7" xfId="32" applyNumberFormat="1" applyFont="1" applyBorder="1" applyAlignment="1" applyProtection="1">
      <alignment horizontal="center" vertical="center" wrapText="1"/>
    </xf>
    <xf numFmtId="1" fontId="6" fillId="0" borderId="11" xfId="32" applyNumberFormat="1" applyFont="1" applyBorder="1" applyAlignment="1" applyProtection="1">
      <alignment horizontal="center" vertical="center" wrapText="1"/>
    </xf>
    <xf numFmtId="1" fontId="6" fillId="0" borderId="12" xfId="32" applyNumberFormat="1" applyFont="1" applyBorder="1" applyAlignment="1" applyProtection="1">
      <alignment horizontal="center" vertical="center" wrapText="1"/>
    </xf>
    <xf numFmtId="15" fontId="6" fillId="36" borderId="7" xfId="0" applyNumberFormat="1" applyFont="1" applyFill="1" applyBorder="1" applyAlignment="1" applyProtection="1">
      <alignment horizontal="center" vertical="center" wrapText="1"/>
    </xf>
    <xf numFmtId="15" fontId="6" fillId="36" borderId="11" xfId="0" applyNumberFormat="1" applyFont="1" applyFill="1" applyBorder="1" applyAlignment="1" applyProtection="1">
      <alignment horizontal="center" vertical="center" wrapText="1"/>
    </xf>
    <xf numFmtId="15" fontId="6" fillId="36" borderId="12" xfId="0" applyNumberFormat="1" applyFont="1" applyFill="1" applyBorder="1" applyAlignment="1" applyProtection="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49" fontId="3" fillId="36" borderId="1" xfId="0" applyNumberFormat="1" applyFont="1" applyFill="1" applyBorder="1" applyAlignment="1">
      <alignment horizontal="justify" vertical="top" wrapText="1"/>
    </xf>
    <xf numFmtId="169" fontId="3" fillId="36" borderId="1" xfId="0" applyNumberFormat="1" applyFont="1" applyFill="1" applyBorder="1" applyAlignment="1" applyProtection="1">
      <alignment horizontal="right" vertical="top" wrapText="1"/>
    </xf>
    <xf numFmtId="0" fontId="3" fillId="36" borderId="0" xfId="0" applyFont="1" applyFill="1" applyBorder="1" applyAlignment="1">
      <alignment horizontal="justify" vertical="top"/>
    </xf>
    <xf numFmtId="166" fontId="3" fillId="36" borderId="1" xfId="32" applyNumberFormat="1" applyFont="1" applyFill="1" applyBorder="1" applyAlignment="1" applyProtection="1">
      <alignment horizontal="justify" vertical="top" wrapText="1"/>
    </xf>
    <xf numFmtId="169" fontId="3" fillId="36" borderId="1" xfId="0" applyNumberFormat="1" applyFont="1" applyFill="1" applyBorder="1" applyAlignment="1" applyProtection="1">
      <alignment vertical="top" wrapText="1"/>
    </xf>
    <xf numFmtId="49" fontId="3" fillId="36" borderId="1" xfId="0" applyNumberFormat="1" applyFont="1" applyFill="1" applyBorder="1" applyAlignment="1" applyProtection="1">
      <alignment horizontal="center" vertical="top" wrapText="1"/>
    </xf>
    <xf numFmtId="0" fontId="3" fillId="36" borderId="0" xfId="0" applyFont="1" applyFill="1" applyAlignment="1">
      <alignment vertical="top"/>
    </xf>
    <xf numFmtId="166" fontId="3" fillId="36" borderId="0" xfId="32" applyNumberFormat="1" applyFont="1" applyFill="1" applyAlignment="1">
      <alignment horizontal="right" vertical="top"/>
    </xf>
    <xf numFmtId="166" fontId="3" fillId="36" borderId="0" xfId="32" applyNumberFormat="1" applyFont="1" applyFill="1" applyAlignment="1">
      <alignment horizontal="right" vertical="top" wrapText="1"/>
    </xf>
    <xf numFmtId="0" fontId="3" fillId="36" borderId="10" xfId="0" applyNumberFormat="1" applyFont="1" applyFill="1" applyBorder="1" applyAlignment="1" applyProtection="1">
      <alignment horizontal="center" vertical="top" wrapText="1"/>
    </xf>
    <xf numFmtId="1" fontId="3" fillId="36" borderId="0" xfId="32" applyNumberFormat="1" applyFont="1" applyFill="1" applyAlignment="1">
      <alignment vertical="top"/>
    </xf>
    <xf numFmtId="0" fontId="3" fillId="36" borderId="7" xfId="0" applyFont="1" applyFill="1" applyBorder="1" applyAlignment="1" applyProtection="1">
      <alignment horizontal="left" vertical="top" wrapText="1"/>
    </xf>
    <xf numFmtId="0" fontId="3" fillId="36" borderId="0" xfId="0" applyFont="1" applyFill="1" applyAlignment="1">
      <alignment horizontal="justify" vertical="top"/>
    </xf>
    <xf numFmtId="0" fontId="3" fillId="36" borderId="7" xfId="0" applyFont="1" applyFill="1" applyBorder="1" applyAlignment="1">
      <alignment vertical="top" wrapText="1"/>
    </xf>
    <xf numFmtId="1" fontId="3" fillId="36" borderId="7" xfId="32" applyNumberFormat="1" applyFont="1" applyFill="1" applyBorder="1" applyAlignment="1">
      <alignment vertical="top"/>
    </xf>
    <xf numFmtId="0" fontId="3" fillId="36" borderId="4" xfId="0" applyNumberFormat="1" applyFont="1" applyFill="1" applyBorder="1" applyAlignment="1" applyProtection="1">
      <alignment horizontal="center" vertical="top" wrapText="1"/>
    </xf>
    <xf numFmtId="0" fontId="3" fillId="36" borderId="12" xfId="0" applyFont="1" applyFill="1" applyBorder="1" applyAlignment="1">
      <alignment horizontal="justify" vertical="top" wrapText="1"/>
    </xf>
    <xf numFmtId="166" fontId="3" fillId="36" borderId="12" xfId="32" applyNumberFormat="1" applyFont="1" applyFill="1" applyBorder="1" applyAlignment="1" applyProtection="1">
      <alignment horizontal="right" vertical="top" wrapText="1"/>
    </xf>
    <xf numFmtId="0" fontId="3" fillId="36" borderId="9" xfId="0" applyFont="1" applyFill="1" applyBorder="1" applyAlignment="1">
      <alignment vertical="top" wrapText="1"/>
    </xf>
    <xf numFmtId="0" fontId="3" fillId="36" borderId="0" xfId="0" applyFont="1" applyFill="1" applyBorder="1" applyAlignment="1">
      <alignment horizontal="justify" vertical="top" wrapText="1"/>
    </xf>
    <xf numFmtId="164" fontId="3" fillId="36" borderId="1" xfId="32" applyFont="1" applyFill="1" applyBorder="1" applyAlignment="1" applyProtection="1">
      <alignment horizontal="center" vertical="top" wrapText="1"/>
    </xf>
    <xf numFmtId="1" fontId="6" fillId="36" borderId="1" xfId="32" applyNumberFormat="1" applyFont="1" applyFill="1" applyBorder="1" applyAlignment="1" applyProtection="1">
      <alignment horizontal="right" vertical="top" wrapText="1"/>
    </xf>
    <xf numFmtId="4" fontId="3" fillId="36" borderId="1" xfId="0" applyNumberFormat="1" applyFont="1" applyFill="1" applyBorder="1" applyAlignment="1" applyProtection="1">
      <alignment vertical="top" wrapText="1"/>
    </xf>
    <xf numFmtId="4" fontId="6" fillId="36" borderId="1" xfId="0" applyNumberFormat="1" applyFont="1" applyFill="1" applyBorder="1" applyAlignment="1" applyProtection="1">
      <alignment vertical="top" wrapText="1"/>
    </xf>
    <xf numFmtId="166" fontId="6" fillId="0" borderId="0" xfId="32" applyNumberFormat="1" applyFont="1" applyBorder="1" applyAlignment="1"/>
    <xf numFmtId="166" fontId="34" fillId="37" borderId="1" xfId="32" applyNumberFormat="1" applyFont="1" applyFill="1" applyBorder="1" applyAlignment="1" applyProtection="1">
      <alignment horizontal="center" vertical="center" wrapText="1"/>
      <protection locked="0"/>
    </xf>
    <xf numFmtId="1" fontId="34" fillId="37" borderId="10" xfId="32" applyNumberFormat="1" applyFont="1" applyFill="1" applyBorder="1" applyAlignment="1">
      <alignment horizontal="center" vertical="center" wrapText="1"/>
    </xf>
    <xf numFmtId="1" fontId="34" fillId="37" borderId="13" xfId="32" applyNumberFormat="1" applyFont="1" applyFill="1" applyBorder="1" applyAlignment="1">
      <alignment horizontal="center" vertical="center" wrapText="1"/>
    </xf>
    <xf numFmtId="1" fontId="34" fillId="37" borderId="9" xfId="32" applyNumberFormat="1" applyFont="1" applyFill="1" applyBorder="1" applyAlignment="1">
      <alignment horizontal="center" vertical="center" wrapText="1"/>
    </xf>
    <xf numFmtId="169" fontId="34" fillId="37" borderId="7" xfId="0" applyNumberFormat="1" applyFont="1" applyFill="1" applyBorder="1" applyAlignment="1" applyProtection="1">
      <alignment horizontal="center" vertical="center" wrapText="1"/>
      <protection locked="0"/>
    </xf>
    <xf numFmtId="0" fontId="34" fillId="37" borderId="1" xfId="0" applyFont="1" applyFill="1" applyBorder="1" applyAlignment="1" applyProtection="1">
      <alignment horizontal="center" vertical="center" wrapText="1"/>
      <protection locked="0"/>
    </xf>
    <xf numFmtId="1" fontId="34" fillId="37" borderId="1" xfId="0" applyNumberFormat="1" applyFont="1" applyFill="1" applyBorder="1" applyAlignment="1" applyProtection="1">
      <alignment horizontal="center" vertical="center" wrapText="1"/>
      <protection locked="0"/>
    </xf>
    <xf numFmtId="0" fontId="34" fillId="37" borderId="7" xfId="0" applyFont="1" applyFill="1" applyBorder="1" applyAlignment="1" applyProtection="1">
      <alignment horizontal="center" vertical="center" wrapText="1"/>
      <protection locked="0"/>
    </xf>
    <xf numFmtId="0" fontId="34" fillId="37" borderId="10" xfId="0" applyFont="1" applyFill="1" applyBorder="1" applyAlignment="1">
      <alignment horizontal="center" vertical="center" wrapText="1"/>
    </xf>
    <xf numFmtId="0" fontId="34" fillId="37" borderId="9" xfId="0" applyFont="1" applyFill="1" applyBorder="1" applyAlignment="1">
      <alignment horizontal="center" vertical="center" wrapText="1"/>
    </xf>
    <xf numFmtId="0" fontId="35" fillId="36" borderId="0" xfId="0" applyFont="1" applyFill="1" applyBorder="1"/>
    <xf numFmtId="166" fontId="34" fillId="37" borderId="7" xfId="32" applyNumberFormat="1" applyFont="1" applyFill="1" applyBorder="1" applyAlignment="1" applyProtection="1">
      <alignment horizontal="center" vertical="center" wrapText="1"/>
      <protection locked="0"/>
    </xf>
    <xf numFmtId="0" fontId="34" fillId="37" borderId="7" xfId="0" applyFont="1" applyFill="1" applyBorder="1" applyAlignment="1">
      <alignment horizontal="center" vertical="center" wrapText="1"/>
    </xf>
    <xf numFmtId="1" fontId="34" fillId="37" borderId="7" xfId="32" applyNumberFormat="1" applyFont="1" applyFill="1" applyBorder="1" applyAlignment="1">
      <alignment horizontal="center" vertical="center" wrapText="1"/>
    </xf>
    <xf numFmtId="169" fontId="34" fillId="37" borderId="11" xfId="0" applyNumberFormat="1" applyFont="1" applyFill="1" applyBorder="1" applyAlignment="1" applyProtection="1">
      <alignment horizontal="center" vertical="center" wrapText="1"/>
      <protection locked="0"/>
    </xf>
    <xf numFmtId="1" fontId="34" fillId="37" borderId="7" xfId="0" applyNumberFormat="1" applyFont="1" applyFill="1" applyBorder="1" applyAlignment="1" applyProtection="1">
      <alignment horizontal="center" vertical="center" wrapText="1"/>
      <protection locked="0"/>
    </xf>
    <xf numFmtId="0" fontId="34" fillId="37" borderId="12" xfId="0" applyFont="1" applyFill="1" applyBorder="1" applyAlignment="1" applyProtection="1">
      <alignment horizontal="center" vertical="center" wrapText="1"/>
      <protection locked="0"/>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6" xfId="0" applyFont="1" applyBorder="1" applyAlignment="1">
      <alignment horizontal="left" vertical="center" wrapText="1"/>
    </xf>
    <xf numFmtId="0" fontId="36" fillId="36" borderId="0" xfId="0" applyFont="1" applyFill="1" applyAlignment="1">
      <alignment horizontal="justify" vertical="top" wrapText="1"/>
    </xf>
    <xf numFmtId="0" fontId="36" fillId="36" borderId="1" xfId="0" applyFont="1" applyFill="1" applyBorder="1" applyAlignment="1">
      <alignment horizontal="justify" vertical="top" wrapText="1"/>
    </xf>
    <xf numFmtId="0" fontId="36" fillId="36" borderId="7" xfId="0" applyFont="1" applyFill="1" applyBorder="1" applyAlignment="1">
      <alignment horizontal="justify" vertical="top" wrapText="1"/>
    </xf>
    <xf numFmtId="0" fontId="4" fillId="36" borderId="1" xfId="0" applyFont="1" applyFill="1" applyBorder="1" applyAlignment="1">
      <alignment vertical="top"/>
    </xf>
    <xf numFmtId="0" fontId="3" fillId="36" borderId="12" xfId="0" applyFont="1" applyFill="1" applyBorder="1" applyAlignment="1" applyProtection="1">
      <alignment horizontal="justify" vertical="top" wrapText="1"/>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Millares 5" xfId="46"/>
    <cellStyle name="Neutral" xfId="34" builtinId="28" customBuiltin="1"/>
    <cellStyle name="Normal" xfId="0" builtinId="0" customBuiltin="1"/>
    <cellStyle name="Normal 2" xfId="35"/>
    <cellStyle name="Normal 3" xfId="48"/>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D5E38D"/>
      <color rgb="FFCC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254001</xdr:colOff>
      <xdr:row>0</xdr:row>
      <xdr:rowOff>127000</xdr:rowOff>
    </xdr:from>
    <xdr:to>
      <xdr:col>1</xdr:col>
      <xdr:colOff>751418</xdr:colOff>
      <xdr:row>1</xdr:row>
      <xdr:rowOff>455084</xdr:rowOff>
    </xdr:to>
    <xdr:pic>
      <xdr:nvPicPr>
        <xdr:cNvPr id="4"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1" y="127000"/>
          <a:ext cx="1259417" cy="920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sheetPr>
  <dimension ref="A1:AC188"/>
  <sheetViews>
    <sheetView showGridLines="0" view="pageBreakPreview" topLeftCell="A6" zoomScale="80" zoomScaleNormal="75" zoomScaleSheetLayoutView="80" workbookViewId="0">
      <pane xSplit="2" ySplit="3" topLeftCell="C184" activePane="bottomRight" state="frozen"/>
      <selection activeCell="U170" sqref="U170"/>
      <selection pane="topRight" activeCell="U170" sqref="U170"/>
      <selection pane="bottomLeft" activeCell="U170" sqref="U170"/>
      <selection pane="bottomRight" activeCell="B186" sqref="B186"/>
    </sheetView>
  </sheetViews>
  <sheetFormatPr baseColWidth="10" defaultRowHeight="12" x14ac:dyDescent="0.2"/>
  <cols>
    <col min="1" max="1" width="4.7109375" style="8" customWidth="1"/>
    <col min="2" max="2" width="11.42578125" style="8" customWidth="1"/>
    <col min="3" max="3" width="11.5703125" style="8" customWidth="1"/>
    <col min="4" max="4" width="13.7109375" style="8" customWidth="1"/>
    <col min="5" max="5" width="13.140625" style="8" customWidth="1"/>
    <col min="6" max="6" width="34.85546875" style="11" customWidth="1"/>
    <col min="7" max="7" width="14.85546875" style="15" customWidth="1"/>
    <col min="8" max="8" width="5.7109375" style="8" customWidth="1"/>
    <col min="9" max="9" width="11.7109375" style="6" customWidth="1"/>
    <col min="10" max="10" width="11.7109375" style="12" customWidth="1"/>
    <col min="11" max="11" width="14.85546875" style="12" customWidth="1"/>
    <col min="12" max="13" width="11.7109375" style="8" customWidth="1"/>
    <col min="14" max="14" width="27.28515625" style="13" customWidth="1"/>
    <col min="15" max="15" width="13.42578125" style="8" customWidth="1"/>
    <col min="16" max="16" width="6.42578125" style="7" customWidth="1"/>
    <col min="17" max="17" width="31.42578125" style="7" customWidth="1"/>
    <col min="18" max="18" width="14.42578125" style="8" customWidth="1"/>
    <col min="19" max="20" width="12.7109375" style="8" customWidth="1"/>
    <col min="21" max="21" width="12.5703125" style="8" customWidth="1"/>
    <col min="22" max="22" width="12.7109375" style="19" customWidth="1"/>
    <col min="23" max="23" width="14.7109375" style="10" customWidth="1"/>
    <col min="24" max="24" width="13" style="8" customWidth="1"/>
    <col min="25" max="25" width="11.7109375" style="6" customWidth="1"/>
    <col min="26" max="26" width="19.7109375" style="14" customWidth="1"/>
    <col min="27" max="28" width="16.5703125" style="20" customWidth="1"/>
    <col min="29" max="16384" width="11.42578125" style="6"/>
  </cols>
  <sheetData>
    <row r="1" spans="1:29" s="5" customFormat="1" ht="18" x14ac:dyDescent="0.2">
      <c r="A1" s="209" t="s">
        <v>18</v>
      </c>
      <c r="B1" s="209"/>
      <c r="C1" s="209"/>
      <c r="D1" s="209"/>
      <c r="E1" s="209"/>
      <c r="F1" s="209"/>
      <c r="G1" s="209"/>
      <c r="H1" s="25"/>
      <c r="I1" s="26"/>
      <c r="J1" s="26"/>
      <c r="K1" s="26"/>
      <c r="L1" s="26"/>
      <c r="M1" s="26"/>
      <c r="N1" s="26"/>
      <c r="O1" s="1"/>
      <c r="P1" s="1"/>
      <c r="Q1" s="1"/>
      <c r="R1" s="2"/>
      <c r="S1" s="2"/>
      <c r="T1" s="2"/>
      <c r="U1" s="2"/>
      <c r="V1" s="16"/>
      <c r="W1" s="16"/>
      <c r="X1" s="16"/>
      <c r="Y1" s="16"/>
      <c r="Z1" s="3"/>
      <c r="AA1" s="9"/>
      <c r="AB1" s="9"/>
    </row>
    <row r="2" spans="1:29" s="5" customFormat="1" ht="18" x14ac:dyDescent="0.2">
      <c r="A2" s="218" t="s">
        <v>3</v>
      </c>
      <c r="B2" s="218"/>
      <c r="C2" s="218"/>
      <c r="D2" s="218"/>
      <c r="E2" s="218"/>
      <c r="F2" s="218"/>
      <c r="G2" s="218"/>
      <c r="H2" s="25"/>
      <c r="I2" s="26"/>
      <c r="J2" s="26"/>
      <c r="K2" s="26"/>
      <c r="L2" s="26"/>
      <c r="M2" s="26"/>
      <c r="N2" s="26"/>
      <c r="O2" s="2"/>
      <c r="P2" s="2"/>
      <c r="Q2" s="2"/>
      <c r="R2" s="2"/>
      <c r="S2" s="2"/>
      <c r="T2" s="2"/>
      <c r="U2" s="2"/>
      <c r="V2" s="16"/>
      <c r="W2" s="16"/>
      <c r="X2" s="16"/>
      <c r="Y2" s="16"/>
      <c r="Z2" s="3"/>
      <c r="AA2" s="9"/>
      <c r="AB2" s="9"/>
    </row>
    <row r="3" spans="1:29" s="5" customFormat="1" ht="20.25" x14ac:dyDescent="0.2">
      <c r="A3" s="219" t="s">
        <v>55</v>
      </c>
      <c r="B3" s="219"/>
      <c r="C3" s="219"/>
      <c r="D3" s="219"/>
      <c r="E3" s="219"/>
      <c r="F3" s="219"/>
      <c r="G3" s="220"/>
      <c r="H3" s="29"/>
      <c r="I3" s="26"/>
      <c r="J3" s="26"/>
      <c r="K3" s="26"/>
      <c r="L3" s="26"/>
      <c r="M3" s="26"/>
      <c r="N3" s="26"/>
      <c r="R3" s="2"/>
      <c r="S3" s="2"/>
      <c r="T3" s="2"/>
      <c r="U3" s="2"/>
      <c r="V3" s="16"/>
      <c r="W3" s="16"/>
      <c r="X3" s="16"/>
      <c r="Y3" s="16"/>
      <c r="Z3" s="3"/>
      <c r="AA3" s="9"/>
      <c r="AB3" s="9"/>
    </row>
    <row r="4" spans="1:29" s="5" customFormat="1" ht="18" x14ac:dyDescent="0.2">
      <c r="A4" s="216" t="s">
        <v>19</v>
      </c>
      <c r="B4" s="217"/>
      <c r="C4" s="217"/>
      <c r="D4" s="217"/>
      <c r="E4" s="217"/>
      <c r="F4" s="217"/>
      <c r="G4" s="217"/>
      <c r="H4" s="25"/>
      <c r="I4" s="26"/>
      <c r="J4" s="26"/>
      <c r="K4" s="26"/>
      <c r="L4" s="26"/>
      <c r="M4" s="26"/>
      <c r="N4" s="26"/>
      <c r="O4" s="2"/>
      <c r="P4" s="1"/>
      <c r="Q4" s="1"/>
      <c r="R4" s="2"/>
      <c r="S4" s="2"/>
      <c r="T4" s="2"/>
      <c r="U4" s="2"/>
      <c r="V4" s="17"/>
      <c r="W4" s="17"/>
      <c r="X4" s="17"/>
      <c r="Y4" s="17"/>
      <c r="Z4" s="3"/>
      <c r="AA4" s="9"/>
      <c r="AB4" s="9"/>
    </row>
    <row r="5" spans="1:29" s="5" customFormat="1" ht="18" x14ac:dyDescent="0.2">
      <c r="A5" s="214" t="s">
        <v>49</v>
      </c>
      <c r="B5" s="215"/>
      <c r="C5" s="215"/>
      <c r="D5" s="215"/>
      <c r="E5" s="215"/>
      <c r="F5" s="215"/>
      <c r="G5" s="215"/>
      <c r="H5" s="27"/>
      <c r="I5" s="28"/>
      <c r="J5" s="28"/>
      <c r="K5" s="28"/>
      <c r="L5" s="28"/>
      <c r="M5" s="28"/>
      <c r="N5" s="28"/>
      <c r="O5" s="221"/>
      <c r="P5" s="221"/>
      <c r="Q5" s="59"/>
      <c r="V5" s="18"/>
      <c r="W5" s="18"/>
      <c r="X5" s="18"/>
      <c r="Y5" s="18"/>
      <c r="Z5" s="3"/>
      <c r="AA5" s="9"/>
      <c r="AB5" s="9"/>
    </row>
    <row r="6" spans="1:29" s="4" customFormat="1" ht="33" customHeight="1" x14ac:dyDescent="0.2">
      <c r="A6" s="212" t="s">
        <v>21</v>
      </c>
      <c r="B6" s="212" t="s">
        <v>38</v>
      </c>
      <c r="C6" s="212" t="s">
        <v>7</v>
      </c>
      <c r="D6" s="224" t="s">
        <v>62</v>
      </c>
      <c r="E6" s="212" t="s">
        <v>53</v>
      </c>
      <c r="F6" s="212" t="s">
        <v>13</v>
      </c>
      <c r="G6" s="238" t="s">
        <v>467</v>
      </c>
      <c r="H6" s="236" t="s">
        <v>14</v>
      </c>
      <c r="I6" s="210" t="s">
        <v>23</v>
      </c>
      <c r="J6" s="210" t="s">
        <v>25</v>
      </c>
      <c r="K6" s="242" t="s">
        <v>56</v>
      </c>
      <c r="L6" s="216" t="s">
        <v>26</v>
      </c>
      <c r="M6" s="216"/>
      <c r="N6" s="216"/>
      <c r="O6" s="228" t="s">
        <v>61</v>
      </c>
      <c r="P6" s="228"/>
      <c r="Q6" s="228"/>
      <c r="R6" s="228"/>
      <c r="S6" s="228"/>
      <c r="T6" s="228"/>
      <c r="U6" s="228"/>
      <c r="V6" s="228"/>
      <c r="W6" s="228"/>
      <c r="X6" s="229"/>
      <c r="Y6" s="212" t="s">
        <v>42</v>
      </c>
      <c r="Z6" s="226" t="s">
        <v>24</v>
      </c>
      <c r="AA6" s="240" t="s">
        <v>30</v>
      </c>
      <c r="AB6" s="240" t="s">
        <v>57</v>
      </c>
      <c r="AC6" s="123" t="s">
        <v>384</v>
      </c>
    </row>
    <row r="7" spans="1:29" s="4" customFormat="1" ht="33" customHeight="1" x14ac:dyDescent="0.2">
      <c r="A7" s="212"/>
      <c r="B7" s="212"/>
      <c r="C7" s="212"/>
      <c r="D7" s="225"/>
      <c r="E7" s="212"/>
      <c r="F7" s="212"/>
      <c r="G7" s="239"/>
      <c r="H7" s="237"/>
      <c r="I7" s="211"/>
      <c r="J7" s="211"/>
      <c r="K7" s="243"/>
      <c r="L7" s="222" t="s">
        <v>17</v>
      </c>
      <c r="M7" s="222" t="s">
        <v>47</v>
      </c>
      <c r="N7" s="222" t="s">
        <v>27</v>
      </c>
      <c r="O7" s="212" t="s">
        <v>28</v>
      </c>
      <c r="P7" s="232" t="s">
        <v>12</v>
      </c>
      <c r="Q7" s="212" t="s">
        <v>50</v>
      </c>
      <c r="R7" s="230" t="s">
        <v>39</v>
      </c>
      <c r="S7" s="125"/>
      <c r="T7" s="230" t="s">
        <v>58</v>
      </c>
      <c r="U7" s="234" t="s">
        <v>51</v>
      </c>
      <c r="V7" s="234" t="s">
        <v>60</v>
      </c>
      <c r="W7" s="234" t="s">
        <v>40</v>
      </c>
      <c r="X7" s="234" t="s">
        <v>41</v>
      </c>
      <c r="Y7" s="212"/>
      <c r="Z7" s="227"/>
      <c r="AA7" s="240"/>
      <c r="AB7" s="240"/>
    </row>
    <row r="8" spans="1:29" s="4" customFormat="1" ht="33" customHeight="1" x14ac:dyDescent="0.2">
      <c r="A8" s="213"/>
      <c r="B8" s="213"/>
      <c r="C8" s="213"/>
      <c r="D8" s="225"/>
      <c r="E8" s="213"/>
      <c r="F8" s="213"/>
      <c r="G8" s="239"/>
      <c r="H8" s="237"/>
      <c r="I8" s="211"/>
      <c r="J8" s="211"/>
      <c r="K8" s="243"/>
      <c r="L8" s="223"/>
      <c r="M8" s="223"/>
      <c r="N8" s="223"/>
      <c r="O8" s="213"/>
      <c r="P8" s="233"/>
      <c r="Q8" s="213"/>
      <c r="R8" s="231"/>
      <c r="S8" s="126" t="s">
        <v>52</v>
      </c>
      <c r="T8" s="231"/>
      <c r="U8" s="235" t="s">
        <v>51</v>
      </c>
      <c r="V8" s="235"/>
      <c r="W8" s="235"/>
      <c r="X8" s="235"/>
      <c r="Y8" s="213"/>
      <c r="Z8" s="227"/>
      <c r="AA8" s="241"/>
      <c r="AB8" s="241"/>
    </row>
    <row r="9" spans="1:29" s="70" customFormat="1" ht="165.75" x14ac:dyDescent="0.2">
      <c r="A9" s="32">
        <v>1</v>
      </c>
      <c r="B9" s="192">
        <v>1</v>
      </c>
      <c r="C9" s="37" t="s">
        <v>36</v>
      </c>
      <c r="D9" s="40" t="s">
        <v>32</v>
      </c>
      <c r="E9" s="192" t="s">
        <v>68</v>
      </c>
      <c r="F9" s="37" t="s">
        <v>71</v>
      </c>
      <c r="G9" s="45">
        <v>101584560</v>
      </c>
      <c r="H9" s="51" t="s">
        <v>123</v>
      </c>
      <c r="I9" s="31">
        <v>42018</v>
      </c>
      <c r="J9" s="43">
        <v>42023</v>
      </c>
      <c r="K9" s="104" t="s">
        <v>124</v>
      </c>
      <c r="L9" s="31" t="s">
        <v>59</v>
      </c>
      <c r="M9" s="31" t="s">
        <v>59</v>
      </c>
      <c r="N9" s="31" t="s">
        <v>59</v>
      </c>
      <c r="O9" s="83">
        <v>19230447</v>
      </c>
      <c r="P9" s="39">
        <v>4</v>
      </c>
      <c r="Q9" s="37" t="s">
        <v>64</v>
      </c>
      <c r="R9" s="40" t="s">
        <v>66</v>
      </c>
      <c r="S9" s="84" t="s">
        <v>67</v>
      </c>
      <c r="T9" s="33" t="s">
        <v>46</v>
      </c>
      <c r="U9" s="105" t="s">
        <v>125</v>
      </c>
      <c r="V9" s="106">
        <v>1</v>
      </c>
      <c r="W9" s="45">
        <v>48300000</v>
      </c>
      <c r="X9" s="43">
        <v>42023</v>
      </c>
      <c r="Y9" s="81" t="s">
        <v>126</v>
      </c>
      <c r="Z9" s="36"/>
      <c r="AA9" s="40" t="s">
        <v>8</v>
      </c>
      <c r="AB9" s="58" t="s">
        <v>83</v>
      </c>
    </row>
    <row r="10" spans="1:29" s="79" customFormat="1" ht="127.5" x14ac:dyDescent="0.2">
      <c r="A10" s="32">
        <v>2</v>
      </c>
      <c r="B10" s="192">
        <v>2</v>
      </c>
      <c r="C10" s="37" t="s">
        <v>36</v>
      </c>
      <c r="D10" s="40" t="s">
        <v>73</v>
      </c>
      <c r="E10" s="192" t="s">
        <v>81</v>
      </c>
      <c r="F10" s="37" t="s">
        <v>77</v>
      </c>
      <c r="G10" s="45">
        <v>970000</v>
      </c>
      <c r="H10" s="51" t="s">
        <v>123</v>
      </c>
      <c r="I10" s="31">
        <v>42011</v>
      </c>
      <c r="J10" s="43">
        <v>42032</v>
      </c>
      <c r="K10" s="104" t="s">
        <v>124</v>
      </c>
      <c r="L10" s="31" t="s">
        <v>59</v>
      </c>
      <c r="M10" s="31" t="s">
        <v>59</v>
      </c>
      <c r="N10" s="31" t="s">
        <v>59</v>
      </c>
      <c r="O10" s="83">
        <v>860509265</v>
      </c>
      <c r="P10" s="44">
        <v>1</v>
      </c>
      <c r="Q10" s="37" t="s">
        <v>79</v>
      </c>
      <c r="R10" s="40" t="s">
        <v>80</v>
      </c>
      <c r="S10" s="41">
        <v>6073050</v>
      </c>
      <c r="T10" s="33" t="s">
        <v>5</v>
      </c>
      <c r="U10" s="105" t="s">
        <v>125</v>
      </c>
      <c r="V10" s="106">
        <v>1</v>
      </c>
      <c r="W10" s="45">
        <v>970000</v>
      </c>
      <c r="X10" s="43">
        <v>42032</v>
      </c>
      <c r="Y10" s="81" t="s">
        <v>127</v>
      </c>
      <c r="Z10" s="67"/>
      <c r="AA10" s="40" t="s">
        <v>73</v>
      </c>
      <c r="AB10" s="58" t="s">
        <v>110</v>
      </c>
    </row>
    <row r="11" spans="1:29" s="79" customFormat="1" ht="127.5" x14ac:dyDescent="0.2">
      <c r="A11" s="32">
        <v>3</v>
      </c>
      <c r="B11" s="192">
        <v>3</v>
      </c>
      <c r="C11" s="37" t="s">
        <v>36</v>
      </c>
      <c r="D11" s="40" t="s">
        <v>32</v>
      </c>
      <c r="E11" s="192" t="s">
        <v>109</v>
      </c>
      <c r="F11" s="37" t="s">
        <v>82</v>
      </c>
      <c r="G11" s="45">
        <v>40000000</v>
      </c>
      <c r="H11" s="51" t="s">
        <v>123</v>
      </c>
      <c r="I11" s="31">
        <v>42024</v>
      </c>
      <c r="J11" s="43">
        <v>42032</v>
      </c>
      <c r="K11" s="104" t="s">
        <v>124</v>
      </c>
      <c r="L11" s="31" t="s">
        <v>59</v>
      </c>
      <c r="M11" s="31" t="s">
        <v>59</v>
      </c>
      <c r="N11" s="31" t="s">
        <v>59</v>
      </c>
      <c r="O11" s="38">
        <v>19166958</v>
      </c>
      <c r="P11" s="39">
        <v>2</v>
      </c>
      <c r="Q11" s="37" t="s">
        <v>84</v>
      </c>
      <c r="R11" s="40" t="s">
        <v>85</v>
      </c>
      <c r="S11" s="84" t="s">
        <v>87</v>
      </c>
      <c r="T11" s="33" t="s">
        <v>46</v>
      </c>
      <c r="U11" s="105" t="s">
        <v>125</v>
      </c>
      <c r="V11" s="106">
        <v>1</v>
      </c>
      <c r="W11" s="45">
        <v>40000000</v>
      </c>
      <c r="X11" s="43">
        <v>42032</v>
      </c>
      <c r="Y11" s="81" t="s">
        <v>128</v>
      </c>
      <c r="Z11" s="67"/>
      <c r="AA11" s="40" t="s">
        <v>8</v>
      </c>
      <c r="AB11" s="58" t="s">
        <v>111</v>
      </c>
    </row>
    <row r="12" spans="1:29" s="79" customFormat="1" ht="114.75" x14ac:dyDescent="0.2">
      <c r="A12" s="32">
        <v>4</v>
      </c>
      <c r="B12" s="192">
        <v>4</v>
      </c>
      <c r="C12" s="91" t="s">
        <v>36</v>
      </c>
      <c r="D12" s="92" t="s">
        <v>32</v>
      </c>
      <c r="E12" s="192" t="s">
        <v>108</v>
      </c>
      <c r="F12" s="90" t="s">
        <v>102</v>
      </c>
      <c r="G12" s="93">
        <v>96000000</v>
      </c>
      <c r="H12" s="51" t="s">
        <v>123</v>
      </c>
      <c r="I12" s="31">
        <v>42027</v>
      </c>
      <c r="J12" s="98">
        <v>42033</v>
      </c>
      <c r="K12" s="104" t="s">
        <v>124</v>
      </c>
      <c r="L12" s="31" t="s">
        <v>59</v>
      </c>
      <c r="M12" s="31" t="s">
        <v>59</v>
      </c>
      <c r="N12" s="31" t="s">
        <v>59</v>
      </c>
      <c r="O12" s="94">
        <v>65633630</v>
      </c>
      <c r="P12" s="95">
        <v>3</v>
      </c>
      <c r="Q12" s="91" t="s">
        <v>103</v>
      </c>
      <c r="R12" s="91" t="s">
        <v>104</v>
      </c>
      <c r="S12" s="96" t="s">
        <v>105</v>
      </c>
      <c r="T12" s="97" t="s">
        <v>46</v>
      </c>
      <c r="U12" s="105" t="s">
        <v>125</v>
      </c>
      <c r="V12" s="106">
        <v>1</v>
      </c>
      <c r="W12" s="93">
        <v>96000000</v>
      </c>
      <c r="X12" s="98">
        <v>42033</v>
      </c>
      <c r="Y12" s="81" t="s">
        <v>129</v>
      </c>
      <c r="Z12" s="67"/>
      <c r="AA12" s="40" t="s">
        <v>8</v>
      </c>
      <c r="AB12" s="58" t="s">
        <v>110</v>
      </c>
    </row>
    <row r="13" spans="1:29" s="79" customFormat="1" ht="76.5" x14ac:dyDescent="0.2">
      <c r="A13" s="32">
        <v>5</v>
      </c>
      <c r="B13" s="192">
        <v>5</v>
      </c>
      <c r="C13" s="37" t="s">
        <v>36</v>
      </c>
      <c r="D13" s="55" t="s">
        <v>32</v>
      </c>
      <c r="E13" s="192" t="s">
        <v>93</v>
      </c>
      <c r="F13" s="37" t="s">
        <v>94</v>
      </c>
      <c r="G13" s="45">
        <v>22320000</v>
      </c>
      <c r="H13" s="51" t="s">
        <v>123</v>
      </c>
      <c r="I13" s="31">
        <v>42030</v>
      </c>
      <c r="J13" s="43">
        <v>42034</v>
      </c>
      <c r="K13" s="104" t="s">
        <v>124</v>
      </c>
      <c r="L13" s="31" t="s">
        <v>59</v>
      </c>
      <c r="M13" s="31" t="s">
        <v>59</v>
      </c>
      <c r="N13" s="31" t="s">
        <v>59</v>
      </c>
      <c r="O13" s="58">
        <v>1013633246</v>
      </c>
      <c r="P13" s="39">
        <v>1</v>
      </c>
      <c r="Q13" s="85" t="s">
        <v>95</v>
      </c>
      <c r="R13" s="40" t="s">
        <v>96</v>
      </c>
      <c r="S13" s="41">
        <v>3614069</v>
      </c>
      <c r="T13" s="37" t="s">
        <v>46</v>
      </c>
      <c r="U13" s="105" t="s">
        <v>125</v>
      </c>
      <c r="V13" s="106">
        <v>1</v>
      </c>
      <c r="W13" s="45">
        <v>22320000</v>
      </c>
      <c r="X13" s="43">
        <v>42034</v>
      </c>
      <c r="Y13" s="81" t="s">
        <v>130</v>
      </c>
      <c r="Z13" s="67"/>
      <c r="AA13" s="40" t="s">
        <v>8</v>
      </c>
      <c r="AB13" s="40" t="s">
        <v>112</v>
      </c>
    </row>
    <row r="14" spans="1:29" s="79" customFormat="1" ht="114.75" x14ac:dyDescent="0.2">
      <c r="A14" s="32">
        <v>6</v>
      </c>
      <c r="B14" s="192">
        <v>6</v>
      </c>
      <c r="C14" s="37" t="s">
        <v>36</v>
      </c>
      <c r="D14" s="55" t="s">
        <v>32</v>
      </c>
      <c r="E14" s="192" t="s">
        <v>101</v>
      </c>
      <c r="F14" s="37" t="s">
        <v>97</v>
      </c>
      <c r="G14" s="45">
        <v>45600000</v>
      </c>
      <c r="H14" s="51" t="s">
        <v>123</v>
      </c>
      <c r="I14" s="31">
        <v>42033</v>
      </c>
      <c r="J14" s="43">
        <v>42034</v>
      </c>
      <c r="K14" s="104" t="s">
        <v>124</v>
      </c>
      <c r="L14" s="31" t="s">
        <v>59</v>
      </c>
      <c r="M14" s="31" t="s">
        <v>59</v>
      </c>
      <c r="N14" s="31" t="s">
        <v>59</v>
      </c>
      <c r="O14" s="47">
        <v>1019022920</v>
      </c>
      <c r="P14" s="39">
        <v>6</v>
      </c>
      <c r="Q14" s="85" t="s">
        <v>98</v>
      </c>
      <c r="R14" s="58" t="s">
        <v>99</v>
      </c>
      <c r="S14" s="41" t="s">
        <v>100</v>
      </c>
      <c r="T14" s="37" t="s">
        <v>46</v>
      </c>
      <c r="U14" s="105" t="s">
        <v>125</v>
      </c>
      <c r="V14" s="106">
        <v>1</v>
      </c>
      <c r="W14" s="45">
        <v>45600000</v>
      </c>
      <c r="X14" s="43">
        <v>42034</v>
      </c>
      <c r="Y14" s="81" t="s">
        <v>131</v>
      </c>
      <c r="Z14" s="67"/>
      <c r="AA14" s="40" t="s">
        <v>8</v>
      </c>
      <c r="AB14" s="58" t="s">
        <v>110</v>
      </c>
    </row>
    <row r="15" spans="1:29" s="79" customFormat="1" ht="89.25" x14ac:dyDescent="0.2">
      <c r="A15" s="32">
        <v>7</v>
      </c>
      <c r="B15" s="192">
        <v>7</v>
      </c>
      <c r="C15" s="77" t="s">
        <v>36</v>
      </c>
      <c r="D15" s="74" t="s">
        <v>32</v>
      </c>
      <c r="E15" s="192" t="s">
        <v>92</v>
      </c>
      <c r="F15" s="37" t="s">
        <v>89</v>
      </c>
      <c r="G15" s="45">
        <v>35640000</v>
      </c>
      <c r="H15" s="51" t="s">
        <v>123</v>
      </c>
      <c r="I15" s="31">
        <v>42030</v>
      </c>
      <c r="J15" s="43">
        <v>42034</v>
      </c>
      <c r="K15" s="104" t="s">
        <v>124</v>
      </c>
      <c r="L15" s="31" t="s">
        <v>59</v>
      </c>
      <c r="M15" s="31" t="s">
        <v>59</v>
      </c>
      <c r="N15" s="31" t="s">
        <v>59</v>
      </c>
      <c r="O15" s="86">
        <v>5185122</v>
      </c>
      <c r="P15" s="87">
        <v>2</v>
      </c>
      <c r="Q15" s="88" t="s">
        <v>90</v>
      </c>
      <c r="R15" s="88" t="s">
        <v>91</v>
      </c>
      <c r="S15" s="41">
        <v>3212285911</v>
      </c>
      <c r="T15" s="37" t="s">
        <v>46</v>
      </c>
      <c r="U15" s="105" t="s">
        <v>125</v>
      </c>
      <c r="V15" s="106">
        <v>1</v>
      </c>
      <c r="W15" s="76">
        <v>35640000</v>
      </c>
      <c r="X15" s="43">
        <v>42034</v>
      </c>
      <c r="Y15" s="81" t="s">
        <v>132</v>
      </c>
      <c r="Z15" s="67"/>
      <c r="AA15" s="40" t="s">
        <v>8</v>
      </c>
      <c r="AB15" s="40" t="s">
        <v>113</v>
      </c>
    </row>
    <row r="16" spans="1:29" s="79" customFormat="1" ht="102" x14ac:dyDescent="0.2">
      <c r="A16" s="32">
        <v>8</v>
      </c>
      <c r="B16" s="193">
        <v>8</v>
      </c>
      <c r="C16" s="77" t="s">
        <v>36</v>
      </c>
      <c r="D16" s="74" t="s">
        <v>32</v>
      </c>
      <c r="E16" s="193" t="s">
        <v>135</v>
      </c>
      <c r="F16" s="69" t="s">
        <v>147</v>
      </c>
      <c r="G16" s="45">
        <v>18000000</v>
      </c>
      <c r="H16" s="51" t="s">
        <v>123</v>
      </c>
      <c r="I16" s="31">
        <v>41814</v>
      </c>
      <c r="J16" s="31">
        <v>42030</v>
      </c>
      <c r="K16" s="104" t="s">
        <v>124</v>
      </c>
      <c r="L16" s="31" t="s">
        <v>59</v>
      </c>
      <c r="M16" s="31" t="s">
        <v>59</v>
      </c>
      <c r="N16" s="31" t="s">
        <v>59</v>
      </c>
      <c r="O16" s="47">
        <v>1013626821</v>
      </c>
      <c r="P16" s="56">
        <v>6</v>
      </c>
      <c r="Q16" s="37" t="s">
        <v>146</v>
      </c>
      <c r="R16" s="75" t="s">
        <v>162</v>
      </c>
      <c r="S16" s="108" t="s">
        <v>169</v>
      </c>
      <c r="T16" s="37" t="s">
        <v>46</v>
      </c>
      <c r="U16" s="105" t="s">
        <v>125</v>
      </c>
      <c r="V16" s="106">
        <v>1</v>
      </c>
      <c r="W16" s="82">
        <v>18000000</v>
      </c>
      <c r="X16" s="43">
        <v>42038</v>
      </c>
      <c r="Y16" s="81" t="s">
        <v>144</v>
      </c>
      <c r="Z16" s="67"/>
      <c r="AA16" s="40" t="s">
        <v>8</v>
      </c>
      <c r="AB16" s="48" t="s">
        <v>110</v>
      </c>
    </row>
    <row r="17" spans="1:29" s="70" customFormat="1" ht="153" x14ac:dyDescent="0.2">
      <c r="A17" s="32">
        <v>9</v>
      </c>
      <c r="B17" s="193">
        <v>9</v>
      </c>
      <c r="C17" s="77" t="s">
        <v>36</v>
      </c>
      <c r="D17" s="74" t="s">
        <v>32</v>
      </c>
      <c r="E17" s="193" t="s">
        <v>134</v>
      </c>
      <c r="F17" s="37" t="s">
        <v>143</v>
      </c>
      <c r="G17" s="45">
        <v>45600000</v>
      </c>
      <c r="H17" s="51" t="s">
        <v>123</v>
      </c>
      <c r="I17" s="31">
        <v>42034</v>
      </c>
      <c r="J17" s="31">
        <v>42038</v>
      </c>
      <c r="K17" s="104" t="s">
        <v>124</v>
      </c>
      <c r="L17" s="31" t="s">
        <v>59</v>
      </c>
      <c r="M17" s="31" t="s">
        <v>59</v>
      </c>
      <c r="N17" s="31" t="s">
        <v>59</v>
      </c>
      <c r="O17" s="47">
        <v>1019009917</v>
      </c>
      <c r="P17" s="100">
        <v>1</v>
      </c>
      <c r="Q17" s="91" t="s">
        <v>142</v>
      </c>
      <c r="R17" s="38" t="s">
        <v>141</v>
      </c>
      <c r="S17" s="41">
        <v>4621795</v>
      </c>
      <c r="T17" s="37" t="s">
        <v>46</v>
      </c>
      <c r="U17" s="105" t="s">
        <v>125</v>
      </c>
      <c r="V17" s="106">
        <v>1</v>
      </c>
      <c r="W17" s="61">
        <v>45600000</v>
      </c>
      <c r="X17" s="31">
        <v>41673</v>
      </c>
      <c r="Y17" s="81" t="s">
        <v>145</v>
      </c>
      <c r="Z17" s="36"/>
      <c r="AA17" s="40" t="s">
        <v>8</v>
      </c>
      <c r="AB17" s="48" t="s">
        <v>110</v>
      </c>
    </row>
    <row r="18" spans="1:29" s="79" customFormat="1" ht="63.75" x14ac:dyDescent="0.2">
      <c r="A18" s="68">
        <v>10</v>
      </c>
      <c r="B18" s="194">
        <v>10</v>
      </c>
      <c r="C18" s="37" t="s">
        <v>36</v>
      </c>
      <c r="D18" s="103" t="s">
        <v>171</v>
      </c>
      <c r="E18" s="194" t="s">
        <v>136</v>
      </c>
      <c r="F18" s="107" t="s">
        <v>170</v>
      </c>
      <c r="G18" s="110">
        <v>67763520</v>
      </c>
      <c r="H18" s="51" t="s">
        <v>123</v>
      </c>
      <c r="I18" s="31">
        <v>42032</v>
      </c>
      <c r="J18" s="31">
        <v>42038</v>
      </c>
      <c r="K18" s="104" t="s">
        <v>124</v>
      </c>
      <c r="L18" s="31" t="s">
        <v>59</v>
      </c>
      <c r="M18" s="31" t="s">
        <v>59</v>
      </c>
      <c r="N18" s="31" t="s">
        <v>59</v>
      </c>
      <c r="O18" s="111">
        <v>899999270</v>
      </c>
      <c r="P18" s="56">
        <v>1</v>
      </c>
      <c r="Q18" s="109" t="s">
        <v>148</v>
      </c>
      <c r="R18" s="113" t="s">
        <v>172</v>
      </c>
      <c r="S18" s="41">
        <v>3351535</v>
      </c>
      <c r="T18" s="112" t="s">
        <v>43</v>
      </c>
      <c r="U18" s="105" t="s">
        <v>125</v>
      </c>
      <c r="V18" s="106">
        <v>1</v>
      </c>
      <c r="W18" s="63">
        <v>67763520</v>
      </c>
      <c r="X18" s="31">
        <v>41673</v>
      </c>
      <c r="Y18" s="81" t="s">
        <v>174</v>
      </c>
      <c r="Z18" s="67"/>
      <c r="AA18" s="114" t="s">
        <v>29</v>
      </c>
      <c r="AB18" s="48" t="s">
        <v>173</v>
      </c>
      <c r="AC18" s="70" t="s">
        <v>175</v>
      </c>
    </row>
    <row r="19" spans="1:29" s="79" customFormat="1" ht="76.5" x14ac:dyDescent="0.2">
      <c r="A19" s="32">
        <v>11</v>
      </c>
      <c r="B19" s="193">
        <v>11</v>
      </c>
      <c r="C19" s="37" t="s">
        <v>36</v>
      </c>
      <c r="D19" s="40" t="s">
        <v>32</v>
      </c>
      <c r="E19" s="193" t="s">
        <v>137</v>
      </c>
      <c r="F19" s="69" t="s">
        <v>149</v>
      </c>
      <c r="G19" s="45">
        <v>17755540</v>
      </c>
      <c r="H19" s="51" t="s">
        <v>123</v>
      </c>
      <c r="I19" s="31">
        <v>42026</v>
      </c>
      <c r="J19" s="31">
        <v>42039</v>
      </c>
      <c r="K19" s="104" t="s">
        <v>124</v>
      </c>
      <c r="L19" s="31" t="s">
        <v>59</v>
      </c>
      <c r="M19" s="31" t="s">
        <v>59</v>
      </c>
      <c r="N19" s="31" t="s">
        <v>59</v>
      </c>
      <c r="O19" s="80">
        <v>860049921</v>
      </c>
      <c r="P19" s="56">
        <v>0</v>
      </c>
      <c r="Q19" s="91" t="s">
        <v>150</v>
      </c>
      <c r="R19" s="55" t="s">
        <v>151</v>
      </c>
      <c r="S19" s="41">
        <v>6069292</v>
      </c>
      <c r="T19" s="33" t="s">
        <v>5</v>
      </c>
      <c r="U19" s="105" t="s">
        <v>125</v>
      </c>
      <c r="V19" s="106">
        <v>1</v>
      </c>
      <c r="W19" s="45">
        <v>17755540</v>
      </c>
      <c r="X19" s="31">
        <v>41674</v>
      </c>
      <c r="Y19" s="81" t="s">
        <v>177</v>
      </c>
      <c r="Z19" s="67"/>
      <c r="AA19" s="40" t="s">
        <v>8</v>
      </c>
      <c r="AB19" s="48" t="s">
        <v>83</v>
      </c>
      <c r="AC19" s="70" t="s">
        <v>175</v>
      </c>
    </row>
    <row r="20" spans="1:29" s="70" customFormat="1" ht="102" x14ac:dyDescent="0.2">
      <c r="A20" s="32">
        <v>12</v>
      </c>
      <c r="B20" s="193">
        <v>12</v>
      </c>
      <c r="C20" s="37" t="s">
        <v>36</v>
      </c>
      <c r="D20" s="40" t="s">
        <v>32</v>
      </c>
      <c r="E20" s="193" t="s">
        <v>138</v>
      </c>
      <c r="F20" s="69" t="s">
        <v>147</v>
      </c>
      <c r="G20" s="65">
        <v>18000000</v>
      </c>
      <c r="H20" s="51" t="s">
        <v>123</v>
      </c>
      <c r="I20" s="31">
        <v>42030</v>
      </c>
      <c r="J20" s="31">
        <v>42044</v>
      </c>
      <c r="K20" s="104" t="s">
        <v>124</v>
      </c>
      <c r="L20" s="31" t="s">
        <v>59</v>
      </c>
      <c r="M20" s="31" t="s">
        <v>59</v>
      </c>
      <c r="N20" s="31" t="s">
        <v>59</v>
      </c>
      <c r="O20" s="47">
        <v>1014264330</v>
      </c>
      <c r="P20" s="100">
        <v>0</v>
      </c>
      <c r="Q20" s="37" t="s">
        <v>163</v>
      </c>
      <c r="R20" s="33" t="s">
        <v>178</v>
      </c>
      <c r="S20" s="115">
        <v>3123009267</v>
      </c>
      <c r="T20" s="33" t="s">
        <v>46</v>
      </c>
      <c r="U20" s="105" t="s">
        <v>125</v>
      </c>
      <c r="V20" s="106">
        <v>1</v>
      </c>
      <c r="W20" s="82">
        <v>18000000</v>
      </c>
      <c r="X20" s="73">
        <v>42044</v>
      </c>
      <c r="Y20" s="81" t="s">
        <v>179</v>
      </c>
      <c r="Z20" s="36"/>
      <c r="AA20" s="40" t="s">
        <v>8</v>
      </c>
      <c r="AB20" s="48" t="s">
        <v>110</v>
      </c>
    </row>
    <row r="21" spans="1:29" s="70" customFormat="1" ht="102" x14ac:dyDescent="0.2">
      <c r="A21" s="32">
        <v>13</v>
      </c>
      <c r="B21" s="193">
        <v>13</v>
      </c>
      <c r="C21" s="37" t="s">
        <v>36</v>
      </c>
      <c r="D21" s="40" t="s">
        <v>32</v>
      </c>
      <c r="E21" s="193" t="s">
        <v>139</v>
      </c>
      <c r="F21" s="69" t="s">
        <v>180</v>
      </c>
      <c r="G21" s="65">
        <v>18000000</v>
      </c>
      <c r="H21" s="51" t="s">
        <v>123</v>
      </c>
      <c r="I21" s="31">
        <v>42030</v>
      </c>
      <c r="J21" s="31">
        <v>42044</v>
      </c>
      <c r="K21" s="104" t="s">
        <v>124</v>
      </c>
      <c r="L21" s="31" t="s">
        <v>59</v>
      </c>
      <c r="M21" s="31" t="s">
        <v>59</v>
      </c>
      <c r="N21" s="31" t="s">
        <v>59</v>
      </c>
      <c r="O21" s="47">
        <v>52427543</v>
      </c>
      <c r="P21" s="100">
        <v>0</v>
      </c>
      <c r="Q21" s="37" t="s">
        <v>164</v>
      </c>
      <c r="R21" s="33" t="s">
        <v>165</v>
      </c>
      <c r="S21" s="108">
        <v>3115689938</v>
      </c>
      <c r="T21" s="33" t="s">
        <v>46</v>
      </c>
      <c r="U21" s="105" t="s">
        <v>125</v>
      </c>
      <c r="V21" s="106">
        <v>1</v>
      </c>
      <c r="W21" s="82">
        <v>18000000</v>
      </c>
      <c r="X21" s="73">
        <v>42044</v>
      </c>
      <c r="Y21" s="81" t="s">
        <v>181</v>
      </c>
      <c r="Z21" s="36"/>
      <c r="AA21" s="40" t="s">
        <v>8</v>
      </c>
      <c r="AB21" s="48" t="s">
        <v>110</v>
      </c>
    </row>
    <row r="22" spans="1:29" s="70" customFormat="1" ht="63.75" x14ac:dyDescent="0.2">
      <c r="A22" s="244">
        <v>14</v>
      </c>
      <c r="B22" s="247">
        <v>14</v>
      </c>
      <c r="C22" s="250" t="s">
        <v>37</v>
      </c>
      <c r="D22" s="253" t="s">
        <v>32</v>
      </c>
      <c r="E22" s="247" t="s">
        <v>140</v>
      </c>
      <c r="F22" s="256" t="s">
        <v>152</v>
      </c>
      <c r="G22" s="259">
        <v>28329984</v>
      </c>
      <c r="H22" s="262" t="s">
        <v>123</v>
      </c>
      <c r="I22" s="265">
        <v>42030</v>
      </c>
      <c r="J22" s="265">
        <v>42030</v>
      </c>
      <c r="K22" s="268" t="s">
        <v>124</v>
      </c>
      <c r="L22" s="265" t="s">
        <v>59</v>
      </c>
      <c r="M22" s="265" t="s">
        <v>59</v>
      </c>
      <c r="N22" s="265" t="s">
        <v>59</v>
      </c>
      <c r="O22" s="47" t="s">
        <v>222</v>
      </c>
      <c r="P22" s="100">
        <v>8</v>
      </c>
      <c r="Q22" s="91" t="s">
        <v>154</v>
      </c>
      <c r="R22" s="55" t="s">
        <v>153</v>
      </c>
      <c r="S22" s="109" t="s">
        <v>182</v>
      </c>
      <c r="T22" s="33" t="s">
        <v>45</v>
      </c>
      <c r="U22" s="105" t="s">
        <v>125</v>
      </c>
      <c r="V22" s="106">
        <v>1</v>
      </c>
      <c r="W22" s="82">
        <v>11588370</v>
      </c>
      <c r="X22" s="31">
        <v>42030</v>
      </c>
      <c r="Y22" s="271" t="s">
        <v>183</v>
      </c>
      <c r="Z22" s="36"/>
      <c r="AA22" s="253" t="s">
        <v>8</v>
      </c>
      <c r="AB22" s="244" t="s">
        <v>83</v>
      </c>
      <c r="AC22" s="70" t="s">
        <v>175</v>
      </c>
    </row>
    <row r="23" spans="1:29" s="70" customFormat="1" ht="63.75" x14ac:dyDescent="0.2">
      <c r="A23" s="245"/>
      <c r="B23" s="248"/>
      <c r="C23" s="251"/>
      <c r="D23" s="254"/>
      <c r="E23" s="248"/>
      <c r="F23" s="257"/>
      <c r="G23" s="260"/>
      <c r="H23" s="263"/>
      <c r="I23" s="266"/>
      <c r="J23" s="266"/>
      <c r="K23" s="269"/>
      <c r="L23" s="266"/>
      <c r="M23" s="266"/>
      <c r="N23" s="266"/>
      <c r="O23" s="117">
        <v>811022288</v>
      </c>
      <c r="P23" s="116">
        <v>0</v>
      </c>
      <c r="Q23" s="109" t="s">
        <v>184</v>
      </c>
      <c r="R23" s="75" t="s">
        <v>231</v>
      </c>
      <c r="S23" s="109" t="s">
        <v>232</v>
      </c>
      <c r="T23" s="33" t="s">
        <v>45</v>
      </c>
      <c r="U23" s="105" t="s">
        <v>125</v>
      </c>
      <c r="V23" s="116">
        <v>2</v>
      </c>
      <c r="W23" s="118">
        <v>18560000</v>
      </c>
      <c r="X23" s="31">
        <v>42030</v>
      </c>
      <c r="Y23" s="272"/>
      <c r="Z23" s="36"/>
      <c r="AA23" s="254"/>
      <c r="AB23" s="245"/>
    </row>
    <row r="24" spans="1:29" s="70" customFormat="1" ht="25.5" x14ac:dyDescent="0.2">
      <c r="A24" s="245"/>
      <c r="B24" s="248"/>
      <c r="C24" s="251"/>
      <c r="D24" s="254"/>
      <c r="E24" s="248"/>
      <c r="F24" s="257"/>
      <c r="G24" s="260"/>
      <c r="H24" s="263"/>
      <c r="I24" s="266"/>
      <c r="J24" s="266"/>
      <c r="K24" s="269"/>
      <c r="L24" s="266"/>
      <c r="M24" s="266"/>
      <c r="N24" s="266"/>
      <c r="O24" s="117">
        <v>830063234</v>
      </c>
      <c r="P24" s="116">
        <v>8</v>
      </c>
      <c r="Q24" s="109" t="s">
        <v>185</v>
      </c>
      <c r="R24" s="75" t="s">
        <v>233</v>
      </c>
      <c r="S24" s="109" t="s">
        <v>234</v>
      </c>
      <c r="T24" s="33" t="s">
        <v>6</v>
      </c>
      <c r="U24" s="105" t="s">
        <v>125</v>
      </c>
      <c r="V24" s="116">
        <v>3</v>
      </c>
      <c r="W24" s="118">
        <v>17980000</v>
      </c>
      <c r="X24" s="31">
        <v>42030</v>
      </c>
      <c r="Y24" s="272"/>
      <c r="Z24" s="36"/>
      <c r="AA24" s="254"/>
      <c r="AB24" s="245"/>
    </row>
    <row r="25" spans="1:29" s="70" customFormat="1" ht="63.75" x14ac:dyDescent="0.2">
      <c r="A25" s="245"/>
      <c r="B25" s="248"/>
      <c r="C25" s="251"/>
      <c r="D25" s="254"/>
      <c r="E25" s="248"/>
      <c r="F25" s="257"/>
      <c r="G25" s="260"/>
      <c r="H25" s="263"/>
      <c r="I25" s="266"/>
      <c r="J25" s="266"/>
      <c r="K25" s="269"/>
      <c r="L25" s="266"/>
      <c r="M25" s="266"/>
      <c r="N25" s="266"/>
      <c r="O25" s="117">
        <v>830047431</v>
      </c>
      <c r="P25" s="116">
        <v>5</v>
      </c>
      <c r="Q25" s="109" t="s">
        <v>186</v>
      </c>
      <c r="R25" s="75" t="s">
        <v>235</v>
      </c>
      <c r="S25" s="109" t="s">
        <v>236</v>
      </c>
      <c r="T25" s="33" t="s">
        <v>45</v>
      </c>
      <c r="U25" s="105" t="s">
        <v>125</v>
      </c>
      <c r="V25" s="116">
        <v>4</v>
      </c>
      <c r="W25" s="118">
        <v>20888000</v>
      </c>
      <c r="X25" s="31">
        <v>42030</v>
      </c>
      <c r="Y25" s="272"/>
      <c r="Z25" s="36"/>
      <c r="AA25" s="254"/>
      <c r="AB25" s="245"/>
    </row>
    <row r="26" spans="1:29" s="70" customFormat="1" ht="25.5" x14ac:dyDescent="0.2">
      <c r="A26" s="246"/>
      <c r="B26" s="249"/>
      <c r="C26" s="252"/>
      <c r="D26" s="255"/>
      <c r="E26" s="249"/>
      <c r="F26" s="258"/>
      <c r="G26" s="261"/>
      <c r="H26" s="264"/>
      <c r="I26" s="267"/>
      <c r="J26" s="267"/>
      <c r="K26" s="270"/>
      <c r="L26" s="267"/>
      <c r="M26" s="267"/>
      <c r="N26" s="267"/>
      <c r="O26" s="117">
        <v>900199394</v>
      </c>
      <c r="P26" s="116">
        <v>6</v>
      </c>
      <c r="Q26" s="109" t="s">
        <v>187</v>
      </c>
      <c r="R26" s="75" t="s">
        <v>237</v>
      </c>
      <c r="S26" s="109" t="s">
        <v>238</v>
      </c>
      <c r="T26" s="33" t="s">
        <v>6</v>
      </c>
      <c r="U26" s="105" t="s">
        <v>125</v>
      </c>
      <c r="V26" s="116">
        <v>5</v>
      </c>
      <c r="W26" s="118">
        <v>24980000</v>
      </c>
      <c r="X26" s="31">
        <v>42030</v>
      </c>
      <c r="Y26" s="273"/>
      <c r="Z26" s="36"/>
      <c r="AA26" s="255"/>
      <c r="AB26" s="246"/>
    </row>
    <row r="27" spans="1:29" s="70" customFormat="1" ht="102" x14ac:dyDescent="0.2">
      <c r="A27" s="32">
        <v>15</v>
      </c>
      <c r="B27" s="193">
        <v>15</v>
      </c>
      <c r="C27" s="37" t="s">
        <v>36</v>
      </c>
      <c r="D27" s="40" t="s">
        <v>32</v>
      </c>
      <c r="E27" s="193" t="s">
        <v>166</v>
      </c>
      <c r="F27" s="69" t="s">
        <v>180</v>
      </c>
      <c r="G27" s="34">
        <v>18000000</v>
      </c>
      <c r="H27" s="51" t="s">
        <v>123</v>
      </c>
      <c r="I27" s="31">
        <v>42030</v>
      </c>
      <c r="J27" s="31">
        <v>42046</v>
      </c>
      <c r="K27" s="104" t="s">
        <v>124</v>
      </c>
      <c r="L27" s="31" t="s">
        <v>59</v>
      </c>
      <c r="M27" s="31" t="s">
        <v>59</v>
      </c>
      <c r="N27" s="31" t="s">
        <v>59</v>
      </c>
      <c r="O27" s="45">
        <v>79741840</v>
      </c>
      <c r="P27" s="100">
        <v>7</v>
      </c>
      <c r="Q27" s="37" t="s">
        <v>167</v>
      </c>
      <c r="R27" s="75" t="s">
        <v>168</v>
      </c>
      <c r="S27" s="108">
        <v>3144422038</v>
      </c>
      <c r="T27" s="33" t="s">
        <v>46</v>
      </c>
      <c r="U27" s="105" t="s">
        <v>125</v>
      </c>
      <c r="V27" s="116">
        <v>1</v>
      </c>
      <c r="W27" s="82">
        <v>18000000</v>
      </c>
      <c r="X27" s="73">
        <v>42046</v>
      </c>
      <c r="Y27" s="81" t="s">
        <v>188</v>
      </c>
      <c r="Z27" s="36"/>
      <c r="AA27" s="40" t="s">
        <v>8</v>
      </c>
      <c r="AB27" s="48" t="s">
        <v>110</v>
      </c>
    </row>
    <row r="28" spans="1:29" s="70" customFormat="1" ht="102" x14ac:dyDescent="0.2">
      <c r="A28" s="32">
        <v>16</v>
      </c>
      <c r="B28" s="193">
        <v>16</v>
      </c>
      <c r="C28" s="37" t="s">
        <v>36</v>
      </c>
      <c r="D28" s="40" t="s">
        <v>32</v>
      </c>
      <c r="E28" s="193" t="s">
        <v>209</v>
      </c>
      <c r="F28" s="91" t="s">
        <v>189</v>
      </c>
      <c r="G28" s="93">
        <v>42000000</v>
      </c>
      <c r="H28" s="51" t="s">
        <v>123</v>
      </c>
      <c r="I28" s="31">
        <v>42046</v>
      </c>
      <c r="J28" s="98">
        <v>42051</v>
      </c>
      <c r="K28" s="104" t="s">
        <v>124</v>
      </c>
      <c r="L28" s="31" t="s">
        <v>59</v>
      </c>
      <c r="M28" s="31" t="s">
        <v>59</v>
      </c>
      <c r="N28" s="31" t="s">
        <v>59</v>
      </c>
      <c r="O28" s="94">
        <v>3209730</v>
      </c>
      <c r="P28" s="95">
        <v>9</v>
      </c>
      <c r="Q28" s="91" t="s">
        <v>192</v>
      </c>
      <c r="R28" s="92" t="s">
        <v>193</v>
      </c>
      <c r="S28" s="96" t="s">
        <v>200</v>
      </c>
      <c r="T28" s="97" t="s">
        <v>46</v>
      </c>
      <c r="U28" s="105" t="s">
        <v>125</v>
      </c>
      <c r="V28" s="116">
        <v>1</v>
      </c>
      <c r="W28" s="82">
        <v>42000000</v>
      </c>
      <c r="X28" s="98">
        <v>42051</v>
      </c>
      <c r="Y28" s="81" t="s">
        <v>202</v>
      </c>
      <c r="Z28" s="36"/>
      <c r="AA28" s="40" t="s">
        <v>8</v>
      </c>
      <c r="AB28" s="48" t="s">
        <v>110</v>
      </c>
    </row>
    <row r="29" spans="1:29" s="70" customFormat="1" ht="102" x14ac:dyDescent="0.2">
      <c r="A29" s="32">
        <v>17</v>
      </c>
      <c r="B29" s="193">
        <v>17</v>
      </c>
      <c r="C29" s="37" t="s">
        <v>36</v>
      </c>
      <c r="D29" s="40" t="s">
        <v>32</v>
      </c>
      <c r="E29" s="193" t="s">
        <v>208</v>
      </c>
      <c r="F29" s="91" t="s">
        <v>189</v>
      </c>
      <c r="G29" s="45">
        <v>42000000</v>
      </c>
      <c r="H29" s="51" t="s">
        <v>123</v>
      </c>
      <c r="I29" s="31">
        <v>42046</v>
      </c>
      <c r="J29" s="43">
        <v>42051</v>
      </c>
      <c r="K29" s="104" t="s">
        <v>124</v>
      </c>
      <c r="L29" s="31" t="s">
        <v>59</v>
      </c>
      <c r="M29" s="31" t="s">
        <v>59</v>
      </c>
      <c r="N29" s="31" t="s">
        <v>59</v>
      </c>
      <c r="O29" s="119">
        <v>20865520</v>
      </c>
      <c r="P29" s="39">
        <v>3</v>
      </c>
      <c r="Q29" s="37" t="s">
        <v>196</v>
      </c>
      <c r="R29" s="120" t="s">
        <v>197</v>
      </c>
      <c r="S29" s="84">
        <v>3103133678</v>
      </c>
      <c r="T29" s="33" t="s">
        <v>46</v>
      </c>
      <c r="U29" s="105" t="s">
        <v>125</v>
      </c>
      <c r="V29" s="116">
        <v>1</v>
      </c>
      <c r="W29" s="82">
        <v>42000000</v>
      </c>
      <c r="X29" s="43">
        <v>42051</v>
      </c>
      <c r="Y29" s="81" t="s">
        <v>203</v>
      </c>
      <c r="Z29" s="36"/>
      <c r="AA29" s="40" t="s">
        <v>8</v>
      </c>
      <c r="AB29" s="48" t="s">
        <v>110</v>
      </c>
    </row>
    <row r="30" spans="1:29" s="70" customFormat="1" ht="102" x14ac:dyDescent="0.2">
      <c r="A30" s="32">
        <v>18</v>
      </c>
      <c r="B30" s="193">
        <v>18</v>
      </c>
      <c r="C30" s="37" t="s">
        <v>36</v>
      </c>
      <c r="D30" s="40" t="s">
        <v>32</v>
      </c>
      <c r="E30" s="193" t="s">
        <v>223</v>
      </c>
      <c r="F30" s="37" t="s">
        <v>189</v>
      </c>
      <c r="G30" s="45">
        <v>42000000</v>
      </c>
      <c r="H30" s="51" t="s">
        <v>123</v>
      </c>
      <c r="I30" s="122">
        <v>42053</v>
      </c>
      <c r="J30" s="43">
        <v>42053</v>
      </c>
      <c r="K30" s="104" t="s">
        <v>124</v>
      </c>
      <c r="L30" s="31" t="s">
        <v>59</v>
      </c>
      <c r="M30" s="31" t="s">
        <v>59</v>
      </c>
      <c r="N30" s="31" t="s">
        <v>59</v>
      </c>
      <c r="O30" s="38">
        <v>10189589</v>
      </c>
      <c r="P30" s="39">
        <v>4</v>
      </c>
      <c r="Q30" s="37" t="s">
        <v>198</v>
      </c>
      <c r="R30" s="40" t="s">
        <v>199</v>
      </c>
      <c r="S30" s="84" t="s">
        <v>201</v>
      </c>
      <c r="T30" s="33" t="s">
        <v>46</v>
      </c>
      <c r="U30" s="105" t="s">
        <v>125</v>
      </c>
      <c r="V30" s="116">
        <v>1</v>
      </c>
      <c r="W30" s="82">
        <v>42000000</v>
      </c>
      <c r="X30" s="43">
        <v>42053</v>
      </c>
      <c r="Y30" s="81" t="s">
        <v>204</v>
      </c>
      <c r="Z30" s="36"/>
      <c r="AA30" s="40" t="s">
        <v>8</v>
      </c>
      <c r="AB30" s="48" t="s">
        <v>110</v>
      </c>
    </row>
    <row r="31" spans="1:29" s="70" customFormat="1" ht="153" x14ac:dyDescent="0.2">
      <c r="A31" s="32">
        <v>19</v>
      </c>
      <c r="B31" s="195">
        <v>19</v>
      </c>
      <c r="C31" s="37" t="s">
        <v>36</v>
      </c>
      <c r="D31" s="40" t="s">
        <v>32</v>
      </c>
      <c r="E31" s="195" t="s">
        <v>224</v>
      </c>
      <c r="F31" s="37" t="s">
        <v>189</v>
      </c>
      <c r="G31" s="45">
        <v>42000000</v>
      </c>
      <c r="H31" s="51" t="s">
        <v>123</v>
      </c>
      <c r="I31" s="122">
        <v>42054</v>
      </c>
      <c r="J31" s="43">
        <v>42054</v>
      </c>
      <c r="K31" s="104" t="s">
        <v>124</v>
      </c>
      <c r="L31" s="31" t="s">
        <v>59</v>
      </c>
      <c r="M31" s="31" t="s">
        <v>59</v>
      </c>
      <c r="N31" s="31" t="s">
        <v>59</v>
      </c>
      <c r="O31" s="119">
        <v>80096593</v>
      </c>
      <c r="P31" s="116">
        <v>9</v>
      </c>
      <c r="Q31" s="37" t="s">
        <v>205</v>
      </c>
      <c r="R31" s="40" t="s">
        <v>206</v>
      </c>
      <c r="S31" s="121" t="s">
        <v>207</v>
      </c>
      <c r="T31" s="33" t="s">
        <v>46</v>
      </c>
      <c r="U31" s="105" t="s">
        <v>125</v>
      </c>
      <c r="V31" s="116">
        <v>1</v>
      </c>
      <c r="W31" s="45">
        <v>42000000</v>
      </c>
      <c r="X31" s="43">
        <v>42054</v>
      </c>
      <c r="Y31" s="81" t="s">
        <v>215</v>
      </c>
      <c r="Z31" s="36"/>
      <c r="AA31" s="40" t="s">
        <v>8</v>
      </c>
      <c r="AB31" s="48" t="s">
        <v>110</v>
      </c>
    </row>
    <row r="32" spans="1:29" s="70" customFormat="1" ht="127.5" x14ac:dyDescent="0.2">
      <c r="A32" s="32">
        <v>20</v>
      </c>
      <c r="B32" s="195">
        <v>20</v>
      </c>
      <c r="C32" s="37" t="s">
        <v>36</v>
      </c>
      <c r="D32" s="40" t="s">
        <v>32</v>
      </c>
      <c r="E32" s="195" t="s">
        <v>225</v>
      </c>
      <c r="F32" s="77" t="s">
        <v>226</v>
      </c>
      <c r="G32" s="45">
        <v>42000000</v>
      </c>
      <c r="H32" s="51" t="s">
        <v>123</v>
      </c>
      <c r="I32" s="122">
        <v>42055</v>
      </c>
      <c r="J32" s="43">
        <v>42054</v>
      </c>
      <c r="K32" s="104" t="s">
        <v>124</v>
      </c>
      <c r="L32" s="31" t="s">
        <v>59</v>
      </c>
      <c r="M32" s="31" t="s">
        <v>59</v>
      </c>
      <c r="N32" s="31" t="s">
        <v>59</v>
      </c>
      <c r="O32" s="119">
        <v>75077732</v>
      </c>
      <c r="P32" s="56">
        <v>7</v>
      </c>
      <c r="Q32" s="37" t="s">
        <v>220</v>
      </c>
      <c r="R32" s="40" t="s">
        <v>227</v>
      </c>
      <c r="S32" s="121" t="s">
        <v>228</v>
      </c>
      <c r="T32" s="33" t="s">
        <v>46</v>
      </c>
      <c r="U32" s="105" t="s">
        <v>125</v>
      </c>
      <c r="V32" s="116">
        <v>1</v>
      </c>
      <c r="W32" s="45">
        <v>42000000</v>
      </c>
      <c r="X32" s="43">
        <v>42055</v>
      </c>
      <c r="Y32" s="81" t="s">
        <v>216</v>
      </c>
      <c r="Z32" s="36"/>
      <c r="AA32" s="40" t="s">
        <v>8</v>
      </c>
      <c r="AB32" s="48" t="s">
        <v>111</v>
      </c>
    </row>
    <row r="33" spans="1:28" s="70" customFormat="1" ht="102" x14ac:dyDescent="0.2">
      <c r="A33" s="32">
        <v>21</v>
      </c>
      <c r="B33" s="195">
        <v>21</v>
      </c>
      <c r="C33" s="37" t="s">
        <v>36</v>
      </c>
      <c r="D33" s="40" t="s">
        <v>32</v>
      </c>
      <c r="E33" s="195" t="s">
        <v>229</v>
      </c>
      <c r="F33" s="37" t="s">
        <v>189</v>
      </c>
      <c r="G33" s="45">
        <v>42000000</v>
      </c>
      <c r="H33" s="51" t="s">
        <v>123</v>
      </c>
      <c r="I33" s="122">
        <v>42055</v>
      </c>
      <c r="J33" s="43">
        <v>42055</v>
      </c>
      <c r="K33" s="104" t="s">
        <v>124</v>
      </c>
      <c r="L33" s="31" t="s">
        <v>59</v>
      </c>
      <c r="M33" s="31" t="s">
        <v>59</v>
      </c>
      <c r="N33" s="31" t="s">
        <v>59</v>
      </c>
      <c r="O33" s="119">
        <v>52323193</v>
      </c>
      <c r="P33" s="116">
        <v>9</v>
      </c>
      <c r="Q33" s="77" t="s">
        <v>211</v>
      </c>
      <c r="R33" s="40" t="s">
        <v>214</v>
      </c>
      <c r="S33" s="84">
        <v>4783815</v>
      </c>
      <c r="T33" s="33" t="s">
        <v>46</v>
      </c>
      <c r="U33" s="105" t="s">
        <v>125</v>
      </c>
      <c r="V33" s="116">
        <v>1</v>
      </c>
      <c r="W33" s="45">
        <v>42000000</v>
      </c>
      <c r="X33" s="43">
        <v>42055</v>
      </c>
      <c r="Y33" s="81" t="s">
        <v>217</v>
      </c>
      <c r="Z33" s="36"/>
      <c r="AA33" s="40" t="s">
        <v>8</v>
      </c>
      <c r="AB33" s="48" t="s">
        <v>110</v>
      </c>
    </row>
    <row r="34" spans="1:28" s="70" customFormat="1" ht="140.25" x14ac:dyDescent="0.2">
      <c r="A34" s="32">
        <v>22</v>
      </c>
      <c r="B34" s="195">
        <v>22</v>
      </c>
      <c r="C34" s="37" t="s">
        <v>36</v>
      </c>
      <c r="D34" s="40" t="s">
        <v>32</v>
      </c>
      <c r="E34" s="195" t="s">
        <v>230</v>
      </c>
      <c r="F34" s="77" t="s">
        <v>213</v>
      </c>
      <c r="G34" s="45">
        <v>38000000</v>
      </c>
      <c r="H34" s="51" t="s">
        <v>123</v>
      </c>
      <c r="I34" s="122">
        <v>42055</v>
      </c>
      <c r="J34" s="43">
        <v>42055</v>
      </c>
      <c r="K34" s="104" t="s">
        <v>124</v>
      </c>
      <c r="L34" s="31" t="s">
        <v>59</v>
      </c>
      <c r="M34" s="31" t="s">
        <v>59</v>
      </c>
      <c r="N34" s="31" t="s">
        <v>59</v>
      </c>
      <c r="O34" s="119">
        <v>80771638</v>
      </c>
      <c r="P34" s="116">
        <v>7</v>
      </c>
      <c r="Q34" s="77" t="s">
        <v>210</v>
      </c>
      <c r="R34" s="40" t="s">
        <v>212</v>
      </c>
      <c r="S34" s="84">
        <v>3187352429</v>
      </c>
      <c r="T34" s="33" t="s">
        <v>46</v>
      </c>
      <c r="U34" s="105" t="s">
        <v>125</v>
      </c>
      <c r="V34" s="116">
        <v>1</v>
      </c>
      <c r="W34" s="45">
        <v>38000000</v>
      </c>
      <c r="X34" s="43">
        <v>42055</v>
      </c>
      <c r="Y34" s="81" t="s">
        <v>218</v>
      </c>
      <c r="Z34" s="36"/>
      <c r="AA34" s="40" t="s">
        <v>8</v>
      </c>
      <c r="AB34" s="48" t="s">
        <v>110</v>
      </c>
    </row>
    <row r="35" spans="1:28" s="70" customFormat="1" ht="63.75" x14ac:dyDescent="0.2">
      <c r="A35" s="32">
        <v>23</v>
      </c>
      <c r="B35" s="193">
        <v>23</v>
      </c>
      <c r="C35" s="37" t="s">
        <v>36</v>
      </c>
      <c r="D35" s="40" t="s">
        <v>73</v>
      </c>
      <c r="E35" s="193" t="s">
        <v>239</v>
      </c>
      <c r="F35" s="77" t="s">
        <v>240</v>
      </c>
      <c r="G35" s="45">
        <v>408998</v>
      </c>
      <c r="H35" s="51" t="s">
        <v>123</v>
      </c>
      <c r="I35" s="122">
        <v>42055</v>
      </c>
      <c r="J35" s="43">
        <v>42055</v>
      </c>
      <c r="K35" s="104" t="s">
        <v>124</v>
      </c>
      <c r="L35" s="31" t="s">
        <v>59</v>
      </c>
      <c r="M35" s="35" t="s">
        <v>59</v>
      </c>
      <c r="N35" s="49" t="s">
        <v>59</v>
      </c>
      <c r="O35" s="38">
        <v>860001022</v>
      </c>
      <c r="P35" s="116">
        <v>7</v>
      </c>
      <c r="Q35" s="77" t="s">
        <v>241</v>
      </c>
      <c r="R35" s="40" t="s">
        <v>242</v>
      </c>
      <c r="S35" s="84">
        <v>2940100</v>
      </c>
      <c r="T35" s="33" t="s">
        <v>5</v>
      </c>
      <c r="U35" s="105" t="s">
        <v>125</v>
      </c>
      <c r="V35" s="116">
        <v>1</v>
      </c>
      <c r="W35" s="82">
        <v>408998</v>
      </c>
      <c r="X35" s="73">
        <v>42055</v>
      </c>
      <c r="Y35" s="81" t="s">
        <v>243</v>
      </c>
      <c r="Z35" s="36"/>
      <c r="AA35" s="40" t="s">
        <v>73</v>
      </c>
      <c r="AB35" s="48" t="s">
        <v>83</v>
      </c>
    </row>
    <row r="36" spans="1:28" s="70" customFormat="1" ht="140.25" x14ac:dyDescent="0.2">
      <c r="A36" s="32">
        <v>24</v>
      </c>
      <c r="B36" s="193">
        <v>24</v>
      </c>
      <c r="C36" s="37" t="s">
        <v>36</v>
      </c>
      <c r="D36" s="40" t="s">
        <v>73</v>
      </c>
      <c r="E36" s="193" t="s">
        <v>244</v>
      </c>
      <c r="F36" s="37" t="s">
        <v>245</v>
      </c>
      <c r="G36" s="45">
        <v>2907000</v>
      </c>
      <c r="H36" s="51" t="s">
        <v>123</v>
      </c>
      <c r="I36" s="31">
        <v>42062</v>
      </c>
      <c r="J36" s="31">
        <v>42062</v>
      </c>
      <c r="K36" s="56" t="s">
        <v>124</v>
      </c>
      <c r="L36" s="31" t="s">
        <v>59</v>
      </c>
      <c r="M36" s="35" t="s">
        <v>59</v>
      </c>
      <c r="N36" s="49" t="s">
        <v>59</v>
      </c>
      <c r="O36" s="60">
        <v>860042209</v>
      </c>
      <c r="P36" s="116">
        <v>2</v>
      </c>
      <c r="Q36" s="48" t="s">
        <v>246</v>
      </c>
      <c r="R36" s="40" t="s">
        <v>247</v>
      </c>
      <c r="S36" s="60">
        <v>4255255</v>
      </c>
      <c r="T36" s="33" t="s">
        <v>5</v>
      </c>
      <c r="U36" s="128" t="s">
        <v>125</v>
      </c>
      <c r="V36" s="116">
        <v>1</v>
      </c>
      <c r="W36" s="82">
        <v>2907000</v>
      </c>
      <c r="X36" s="73">
        <v>42062</v>
      </c>
      <c r="Y36" s="81" t="s">
        <v>248</v>
      </c>
      <c r="Z36" s="36"/>
      <c r="AA36" s="40" t="s">
        <v>73</v>
      </c>
      <c r="AB36" s="48" t="s">
        <v>111</v>
      </c>
    </row>
    <row r="37" spans="1:28" s="70" customFormat="1" ht="102" x14ac:dyDescent="0.2">
      <c r="A37" s="32">
        <v>25</v>
      </c>
      <c r="B37" s="193">
        <v>25</v>
      </c>
      <c r="C37" s="37" t="s">
        <v>37</v>
      </c>
      <c r="D37" s="40" t="s">
        <v>35</v>
      </c>
      <c r="E37" s="193" t="s">
        <v>274</v>
      </c>
      <c r="F37" s="37" t="s">
        <v>347</v>
      </c>
      <c r="G37" s="45">
        <v>11508960</v>
      </c>
      <c r="H37" s="51" t="s">
        <v>123</v>
      </c>
      <c r="I37" s="31">
        <v>42051</v>
      </c>
      <c r="J37" s="31">
        <v>42055</v>
      </c>
      <c r="K37" s="56" t="s">
        <v>124</v>
      </c>
      <c r="L37" s="31" t="s">
        <v>59</v>
      </c>
      <c r="M37" s="35" t="s">
        <v>59</v>
      </c>
      <c r="N37" s="49" t="s">
        <v>59</v>
      </c>
      <c r="O37" s="60">
        <v>811007601</v>
      </c>
      <c r="P37" s="116">
        <v>0</v>
      </c>
      <c r="Q37" s="48" t="s">
        <v>275</v>
      </c>
      <c r="R37" s="40" t="s">
        <v>255</v>
      </c>
      <c r="S37" s="60">
        <v>3077364</v>
      </c>
      <c r="T37" s="33" t="s">
        <v>5</v>
      </c>
      <c r="U37" s="128" t="s">
        <v>125</v>
      </c>
      <c r="V37" s="116">
        <v>1</v>
      </c>
      <c r="W37" s="82">
        <v>11203920</v>
      </c>
      <c r="X37" s="31">
        <v>42055</v>
      </c>
      <c r="Y37" s="81" t="s">
        <v>385</v>
      </c>
      <c r="Z37" s="36"/>
      <c r="AA37" s="40" t="s">
        <v>8</v>
      </c>
      <c r="AB37" s="48" t="s">
        <v>83</v>
      </c>
    </row>
    <row r="38" spans="1:28" s="70" customFormat="1" ht="102" x14ac:dyDescent="0.2">
      <c r="A38" s="32">
        <v>25</v>
      </c>
      <c r="B38" s="193">
        <v>25</v>
      </c>
      <c r="C38" s="37" t="s">
        <v>37</v>
      </c>
      <c r="D38" s="40" t="s">
        <v>35</v>
      </c>
      <c r="E38" s="193" t="s">
        <v>253</v>
      </c>
      <c r="F38" s="37" t="s">
        <v>355</v>
      </c>
      <c r="G38" s="45">
        <v>18000000</v>
      </c>
      <c r="H38" s="51" t="s">
        <v>123</v>
      </c>
      <c r="I38" s="31">
        <v>42051</v>
      </c>
      <c r="J38" s="31">
        <v>42055</v>
      </c>
      <c r="K38" s="56" t="s">
        <v>124</v>
      </c>
      <c r="L38" s="31" t="s">
        <v>59</v>
      </c>
      <c r="M38" s="35" t="s">
        <v>59</v>
      </c>
      <c r="N38" s="49" t="s">
        <v>59</v>
      </c>
      <c r="O38" s="60">
        <v>811007601</v>
      </c>
      <c r="P38" s="116">
        <v>0</v>
      </c>
      <c r="Q38" s="48" t="s">
        <v>275</v>
      </c>
      <c r="R38" s="40" t="s">
        <v>255</v>
      </c>
      <c r="S38" s="60">
        <v>3077364</v>
      </c>
      <c r="T38" s="33" t="s">
        <v>5</v>
      </c>
      <c r="U38" s="128" t="s">
        <v>125</v>
      </c>
      <c r="V38" s="116">
        <v>1</v>
      </c>
      <c r="W38" s="82">
        <v>11203920</v>
      </c>
      <c r="X38" s="31">
        <v>42055</v>
      </c>
      <c r="Y38" s="81" t="s">
        <v>385</v>
      </c>
      <c r="Z38" s="36"/>
      <c r="AA38" s="40"/>
      <c r="AB38" s="48"/>
    </row>
    <row r="39" spans="1:28" s="70" customFormat="1" ht="102" x14ac:dyDescent="0.2">
      <c r="A39" s="32">
        <v>26</v>
      </c>
      <c r="B39" s="193">
        <v>26</v>
      </c>
      <c r="C39" s="37" t="s">
        <v>36</v>
      </c>
      <c r="D39" s="40" t="s">
        <v>32</v>
      </c>
      <c r="E39" s="193" t="s">
        <v>253</v>
      </c>
      <c r="F39" s="37" t="s">
        <v>355</v>
      </c>
      <c r="G39" s="45">
        <v>18000000</v>
      </c>
      <c r="H39" s="51" t="s">
        <v>123</v>
      </c>
      <c r="I39" s="31">
        <v>42065</v>
      </c>
      <c r="J39" s="31">
        <v>42066</v>
      </c>
      <c r="K39" s="104" t="s">
        <v>124</v>
      </c>
      <c r="L39" s="31" t="s">
        <v>59</v>
      </c>
      <c r="M39" s="35" t="s">
        <v>59</v>
      </c>
      <c r="N39" s="49" t="s">
        <v>59</v>
      </c>
      <c r="O39" s="60">
        <v>1032454831</v>
      </c>
      <c r="P39" s="116">
        <v>1</v>
      </c>
      <c r="Q39" s="48" t="s">
        <v>263</v>
      </c>
      <c r="R39" s="40" t="s">
        <v>264</v>
      </c>
      <c r="S39" s="60">
        <v>3102803089</v>
      </c>
      <c r="T39" s="33" t="s">
        <v>46</v>
      </c>
      <c r="U39" s="105" t="s">
        <v>125</v>
      </c>
      <c r="V39" s="116">
        <v>1</v>
      </c>
      <c r="W39" s="82">
        <v>11203920</v>
      </c>
      <c r="X39" s="73">
        <v>42055</v>
      </c>
      <c r="Y39" s="81" t="s">
        <v>386</v>
      </c>
      <c r="Z39" s="36"/>
      <c r="AA39" s="40" t="s">
        <v>8</v>
      </c>
      <c r="AB39" s="107" t="s">
        <v>249</v>
      </c>
    </row>
    <row r="40" spans="1:28" s="70" customFormat="1" ht="102" x14ac:dyDescent="0.2">
      <c r="A40" s="32">
        <v>27</v>
      </c>
      <c r="B40" s="193">
        <v>27</v>
      </c>
      <c r="C40" s="37" t="s">
        <v>36</v>
      </c>
      <c r="D40" s="40" t="s">
        <v>32</v>
      </c>
      <c r="E40" s="193" t="s">
        <v>254</v>
      </c>
      <c r="F40" s="37" t="s">
        <v>257</v>
      </c>
      <c r="G40" s="45">
        <v>42000000</v>
      </c>
      <c r="H40" s="51" t="s">
        <v>123</v>
      </c>
      <c r="I40" s="31">
        <v>42061</v>
      </c>
      <c r="J40" s="31">
        <v>42066</v>
      </c>
      <c r="K40" s="104" t="s">
        <v>124</v>
      </c>
      <c r="L40" s="31" t="s">
        <v>59</v>
      </c>
      <c r="M40" s="35" t="s">
        <v>59</v>
      </c>
      <c r="N40" s="49" t="s">
        <v>59</v>
      </c>
      <c r="O40" s="60">
        <v>52862359</v>
      </c>
      <c r="P40" s="116">
        <v>6</v>
      </c>
      <c r="Q40" s="48" t="s">
        <v>348</v>
      </c>
      <c r="R40" s="40" t="s">
        <v>276</v>
      </c>
      <c r="S40" s="60">
        <v>3103103457</v>
      </c>
      <c r="T40" s="33" t="s">
        <v>46</v>
      </c>
      <c r="U40" s="105" t="s">
        <v>125</v>
      </c>
      <c r="V40" s="116">
        <v>1</v>
      </c>
      <c r="W40" s="82">
        <v>42000000</v>
      </c>
      <c r="X40" s="73">
        <v>42066</v>
      </c>
      <c r="Y40" s="81" t="s">
        <v>387</v>
      </c>
      <c r="Z40" s="36"/>
      <c r="AA40" s="40" t="s">
        <v>8</v>
      </c>
      <c r="AB40" s="107" t="s">
        <v>249</v>
      </c>
    </row>
    <row r="41" spans="1:28" s="70" customFormat="1" ht="63.75" x14ac:dyDescent="0.2">
      <c r="A41" s="32">
        <v>28</v>
      </c>
      <c r="B41" s="193">
        <v>28</v>
      </c>
      <c r="C41" s="37" t="s">
        <v>36</v>
      </c>
      <c r="D41" s="40" t="s">
        <v>331</v>
      </c>
      <c r="E41" s="193" t="s">
        <v>258</v>
      </c>
      <c r="F41" s="37" t="s">
        <v>268</v>
      </c>
      <c r="G41" s="45">
        <v>61129394</v>
      </c>
      <c r="H41" s="51" t="s">
        <v>123</v>
      </c>
      <c r="I41" s="31">
        <v>42074</v>
      </c>
      <c r="J41" s="31">
        <v>42075</v>
      </c>
      <c r="K41" s="104" t="s">
        <v>124</v>
      </c>
      <c r="L41" s="31" t="s">
        <v>59</v>
      </c>
      <c r="M41" s="35" t="s">
        <v>59</v>
      </c>
      <c r="N41" s="49" t="s">
        <v>59</v>
      </c>
      <c r="O41" s="60">
        <v>899999115</v>
      </c>
      <c r="P41" s="116">
        <v>8</v>
      </c>
      <c r="Q41" s="48" t="s">
        <v>265</v>
      </c>
      <c r="R41" s="40" t="s">
        <v>277</v>
      </c>
      <c r="S41" s="60">
        <v>2422000</v>
      </c>
      <c r="T41" s="33" t="s">
        <v>5</v>
      </c>
      <c r="U41" s="105" t="s">
        <v>125</v>
      </c>
      <c r="V41" s="116">
        <v>1</v>
      </c>
      <c r="W41" s="82">
        <v>61129394</v>
      </c>
      <c r="X41" s="73">
        <v>42075</v>
      </c>
      <c r="Y41" s="81" t="s">
        <v>388</v>
      </c>
      <c r="Z41" s="36"/>
      <c r="AA41" s="40" t="s">
        <v>8</v>
      </c>
      <c r="AB41" s="107" t="s">
        <v>250</v>
      </c>
    </row>
    <row r="42" spans="1:28" s="70" customFormat="1" ht="102" x14ac:dyDescent="0.2">
      <c r="A42" s="32">
        <v>29</v>
      </c>
      <c r="B42" s="193">
        <v>29</v>
      </c>
      <c r="C42" s="37" t="s">
        <v>36</v>
      </c>
      <c r="D42" s="40" t="s">
        <v>32</v>
      </c>
      <c r="E42" s="193" t="s">
        <v>278</v>
      </c>
      <c r="F42" s="37" t="s">
        <v>259</v>
      </c>
      <c r="G42" s="45">
        <v>18000000</v>
      </c>
      <c r="H42" s="51" t="s">
        <v>123</v>
      </c>
      <c r="I42" s="31">
        <v>42073</v>
      </c>
      <c r="J42" s="31">
        <v>42075</v>
      </c>
      <c r="K42" s="104" t="s">
        <v>124</v>
      </c>
      <c r="L42" s="31" t="s">
        <v>59</v>
      </c>
      <c r="M42" s="35" t="s">
        <v>59</v>
      </c>
      <c r="N42" s="49" t="s">
        <v>59</v>
      </c>
      <c r="O42" s="60">
        <v>1032451688</v>
      </c>
      <c r="P42" s="116">
        <v>9</v>
      </c>
      <c r="Q42" s="48" t="s">
        <v>349</v>
      </c>
      <c r="R42" s="40" t="s">
        <v>279</v>
      </c>
      <c r="S42" s="60">
        <v>8033384</v>
      </c>
      <c r="T42" s="33" t="s">
        <v>46</v>
      </c>
      <c r="U42" s="105" t="s">
        <v>125</v>
      </c>
      <c r="V42" s="116">
        <v>1</v>
      </c>
      <c r="W42" s="82">
        <v>18000000</v>
      </c>
      <c r="X42" s="73">
        <v>42075</v>
      </c>
      <c r="Y42" s="81" t="s">
        <v>389</v>
      </c>
      <c r="Z42" s="36"/>
      <c r="AA42" s="40" t="s">
        <v>8</v>
      </c>
      <c r="AB42" s="107" t="s">
        <v>251</v>
      </c>
    </row>
    <row r="43" spans="1:28" s="70" customFormat="1" ht="102" x14ac:dyDescent="0.2">
      <c r="A43" s="32">
        <v>30</v>
      </c>
      <c r="B43" s="193">
        <v>30</v>
      </c>
      <c r="C43" s="37" t="s">
        <v>36</v>
      </c>
      <c r="D43" s="40" t="s">
        <v>32</v>
      </c>
      <c r="E43" s="193" t="s">
        <v>280</v>
      </c>
      <c r="F43" s="37" t="s">
        <v>180</v>
      </c>
      <c r="G43" s="45">
        <v>18000000</v>
      </c>
      <c r="H43" s="51" t="s">
        <v>123</v>
      </c>
      <c r="I43" s="31">
        <v>42075</v>
      </c>
      <c r="J43" s="31">
        <v>42076</v>
      </c>
      <c r="K43" s="104" t="s">
        <v>124</v>
      </c>
      <c r="L43" s="31" t="s">
        <v>59</v>
      </c>
      <c r="M43" s="35" t="s">
        <v>59</v>
      </c>
      <c r="N43" s="49" t="s">
        <v>59</v>
      </c>
      <c r="O43" s="60">
        <v>1010164466</v>
      </c>
      <c r="P43" s="116">
        <v>1</v>
      </c>
      <c r="Q43" s="48" t="s">
        <v>260</v>
      </c>
      <c r="R43" s="40" t="s">
        <v>261</v>
      </c>
      <c r="S43" s="60" t="s">
        <v>262</v>
      </c>
      <c r="T43" s="33" t="s">
        <v>46</v>
      </c>
      <c r="U43" s="105" t="s">
        <v>125</v>
      </c>
      <c r="V43" s="116">
        <v>1</v>
      </c>
      <c r="W43" s="82">
        <v>18000000</v>
      </c>
      <c r="X43" s="73">
        <v>42076</v>
      </c>
      <c r="Y43" s="81" t="s">
        <v>390</v>
      </c>
      <c r="Z43" s="36"/>
      <c r="AA43" s="40" t="s">
        <v>8</v>
      </c>
      <c r="AB43" s="107" t="s">
        <v>251</v>
      </c>
    </row>
    <row r="44" spans="1:28" s="70" customFormat="1" ht="102" x14ac:dyDescent="0.2">
      <c r="A44" s="32">
        <v>31</v>
      </c>
      <c r="B44" s="193">
        <v>31</v>
      </c>
      <c r="C44" s="37" t="s">
        <v>36</v>
      </c>
      <c r="D44" s="40" t="s">
        <v>32</v>
      </c>
      <c r="E44" s="193" t="s">
        <v>269</v>
      </c>
      <c r="F44" s="37" t="s">
        <v>281</v>
      </c>
      <c r="G44" s="45">
        <v>64000000</v>
      </c>
      <c r="H44" s="51" t="s">
        <v>123</v>
      </c>
      <c r="I44" s="31">
        <v>42074</v>
      </c>
      <c r="J44" s="31">
        <v>42082</v>
      </c>
      <c r="K44" s="104" t="s">
        <v>124</v>
      </c>
      <c r="L44" s="31" t="s">
        <v>59</v>
      </c>
      <c r="M44" s="35" t="s">
        <v>59</v>
      </c>
      <c r="N44" s="49" t="s">
        <v>59</v>
      </c>
      <c r="O44" s="60">
        <v>19355220</v>
      </c>
      <c r="P44" s="116">
        <v>7</v>
      </c>
      <c r="Q44" s="48" t="s">
        <v>266</v>
      </c>
      <c r="R44" s="40" t="s">
        <v>282</v>
      </c>
      <c r="S44" s="60" t="s">
        <v>346</v>
      </c>
      <c r="T44" s="33" t="s">
        <v>46</v>
      </c>
      <c r="U44" s="105" t="s">
        <v>125</v>
      </c>
      <c r="V44" s="116">
        <v>1</v>
      </c>
      <c r="W44" s="82">
        <v>64000000</v>
      </c>
      <c r="X44" s="31">
        <v>42082</v>
      </c>
      <c r="Y44" s="81" t="s">
        <v>391</v>
      </c>
      <c r="Z44" s="36"/>
      <c r="AA44" s="40" t="s">
        <v>8</v>
      </c>
      <c r="AB44" s="107" t="s">
        <v>251</v>
      </c>
    </row>
    <row r="45" spans="1:28" s="70" customFormat="1" ht="63.75" x14ac:dyDescent="0.2">
      <c r="A45" s="32">
        <v>32</v>
      </c>
      <c r="B45" s="193">
        <v>32</v>
      </c>
      <c r="C45" s="37" t="s">
        <v>36</v>
      </c>
      <c r="D45" s="40" t="s">
        <v>32</v>
      </c>
      <c r="E45" s="193" t="s">
        <v>270</v>
      </c>
      <c r="F45" s="37" t="s">
        <v>267</v>
      </c>
      <c r="G45" s="45">
        <v>11282560</v>
      </c>
      <c r="H45" s="51" t="s">
        <v>123</v>
      </c>
      <c r="I45" s="31">
        <v>42074</v>
      </c>
      <c r="J45" s="31">
        <v>42088</v>
      </c>
      <c r="K45" s="104" t="s">
        <v>124</v>
      </c>
      <c r="L45" s="31" t="s">
        <v>59</v>
      </c>
      <c r="M45" s="35" t="s">
        <v>59</v>
      </c>
      <c r="N45" s="49" t="s">
        <v>59</v>
      </c>
      <c r="O45" s="60">
        <v>53891439</v>
      </c>
      <c r="P45" s="116">
        <v>4</v>
      </c>
      <c r="Q45" s="48" t="s">
        <v>350</v>
      </c>
      <c r="R45" s="40" t="s">
        <v>284</v>
      </c>
      <c r="S45" s="60" t="s">
        <v>285</v>
      </c>
      <c r="T45" s="33" t="s">
        <v>46</v>
      </c>
      <c r="U45" s="105" t="s">
        <v>125</v>
      </c>
      <c r="V45" s="116">
        <v>1</v>
      </c>
      <c r="W45" s="82">
        <v>11282560</v>
      </c>
      <c r="X45" s="73">
        <v>42088</v>
      </c>
      <c r="Y45" s="81" t="s">
        <v>392</v>
      </c>
      <c r="Z45" s="36"/>
      <c r="AA45" s="40" t="s">
        <v>8</v>
      </c>
      <c r="AB45" s="107" t="s">
        <v>250</v>
      </c>
    </row>
    <row r="46" spans="1:28" s="70" customFormat="1" ht="63.75" x14ac:dyDescent="0.2">
      <c r="A46" s="32">
        <v>33</v>
      </c>
      <c r="B46" s="193">
        <v>33</v>
      </c>
      <c r="C46" s="37" t="s">
        <v>37</v>
      </c>
      <c r="D46" s="40" t="s">
        <v>73</v>
      </c>
      <c r="E46" s="193" t="s">
        <v>271</v>
      </c>
      <c r="F46" s="37" t="s">
        <v>287</v>
      </c>
      <c r="G46" s="45">
        <v>27118493</v>
      </c>
      <c r="H46" s="51" t="s">
        <v>123</v>
      </c>
      <c r="I46" s="31">
        <v>42075</v>
      </c>
      <c r="J46" s="31">
        <v>42082</v>
      </c>
      <c r="K46" s="104" t="s">
        <v>124</v>
      </c>
      <c r="L46" s="31" t="s">
        <v>59</v>
      </c>
      <c r="M46" s="35" t="s">
        <v>59</v>
      </c>
      <c r="N46" s="49" t="s">
        <v>59</v>
      </c>
      <c r="O46" s="60">
        <v>9526868</v>
      </c>
      <c r="P46" s="116">
        <v>7</v>
      </c>
      <c r="Q46" s="48" t="s">
        <v>288</v>
      </c>
      <c r="R46" s="40" t="s">
        <v>289</v>
      </c>
      <c r="S46" s="60">
        <v>2407907</v>
      </c>
      <c r="T46" s="33" t="s">
        <v>46</v>
      </c>
      <c r="U46" s="105" t="s">
        <v>125</v>
      </c>
      <c r="V46" s="116">
        <v>1</v>
      </c>
      <c r="W46" s="45">
        <v>14917500</v>
      </c>
      <c r="X46" s="73">
        <v>42082</v>
      </c>
      <c r="Y46" s="81" t="s">
        <v>393</v>
      </c>
      <c r="Z46" s="36"/>
      <c r="AA46" s="40" t="s">
        <v>73</v>
      </c>
      <c r="AB46" s="107" t="s">
        <v>251</v>
      </c>
    </row>
    <row r="47" spans="1:28" s="70" customFormat="1" ht="63.75" x14ac:dyDescent="0.2">
      <c r="A47" s="32"/>
      <c r="B47" s="193"/>
      <c r="C47" s="37"/>
      <c r="D47" s="40"/>
      <c r="E47" s="193"/>
      <c r="F47" s="37"/>
      <c r="G47" s="45"/>
      <c r="H47" s="51"/>
      <c r="I47" s="31"/>
      <c r="J47" s="31"/>
      <c r="K47" s="104"/>
      <c r="L47" s="31"/>
      <c r="M47" s="35"/>
      <c r="N47" s="49"/>
      <c r="O47" s="117">
        <v>79391917</v>
      </c>
      <c r="P47" s="116">
        <v>2</v>
      </c>
      <c r="Q47" s="117" t="s">
        <v>290</v>
      </c>
      <c r="R47" s="44" t="s">
        <v>337</v>
      </c>
      <c r="S47" s="137">
        <v>2446607</v>
      </c>
      <c r="T47" s="33" t="s">
        <v>45</v>
      </c>
      <c r="U47" s="105" t="s">
        <v>125</v>
      </c>
      <c r="V47" s="116">
        <v>2</v>
      </c>
      <c r="W47" s="118">
        <v>16238260</v>
      </c>
      <c r="X47" s="73">
        <v>42082</v>
      </c>
      <c r="Y47" s="81"/>
      <c r="Z47" s="36"/>
      <c r="AA47" s="40"/>
      <c r="AB47" s="107"/>
    </row>
    <row r="48" spans="1:28" s="70" customFormat="1" ht="63.75" x14ac:dyDescent="0.2">
      <c r="A48" s="32"/>
      <c r="B48" s="193"/>
      <c r="C48" s="37"/>
      <c r="D48" s="40"/>
      <c r="E48" s="193"/>
      <c r="F48" s="37"/>
      <c r="G48" s="45"/>
      <c r="H48" s="51"/>
      <c r="I48" s="31"/>
      <c r="J48" s="31"/>
      <c r="K48" s="104"/>
      <c r="L48" s="31"/>
      <c r="M48" s="35"/>
      <c r="N48" s="49"/>
      <c r="O48" s="117">
        <v>900197284</v>
      </c>
      <c r="P48" s="116">
        <v>5</v>
      </c>
      <c r="Q48" s="117" t="s">
        <v>291</v>
      </c>
      <c r="R48" s="44" t="s">
        <v>337</v>
      </c>
      <c r="S48" s="137">
        <v>2446607</v>
      </c>
      <c r="T48" s="33" t="s">
        <v>45</v>
      </c>
      <c r="U48" s="105" t="s">
        <v>125</v>
      </c>
      <c r="V48" s="116">
        <v>3</v>
      </c>
      <c r="W48" s="118">
        <v>16617000</v>
      </c>
      <c r="X48" s="73">
        <v>42082</v>
      </c>
      <c r="Y48" s="81"/>
      <c r="Z48" s="36"/>
      <c r="AA48" s="40"/>
      <c r="AB48" s="107"/>
    </row>
    <row r="49" spans="1:28" s="70" customFormat="1" ht="63.75" x14ac:dyDescent="0.2">
      <c r="A49" s="32"/>
      <c r="B49" s="193"/>
      <c r="C49" s="37"/>
      <c r="D49" s="40"/>
      <c r="E49" s="193"/>
      <c r="F49" s="37"/>
      <c r="G49" s="45"/>
      <c r="H49" s="51"/>
      <c r="I49" s="31"/>
      <c r="J49" s="31"/>
      <c r="K49" s="104"/>
      <c r="L49" s="31"/>
      <c r="M49" s="35"/>
      <c r="N49" s="49"/>
      <c r="O49" s="117">
        <v>900300463</v>
      </c>
      <c r="P49" s="116">
        <v>9</v>
      </c>
      <c r="Q49" s="117" t="s">
        <v>292</v>
      </c>
      <c r="R49" s="44" t="s">
        <v>337</v>
      </c>
      <c r="S49" s="137">
        <v>2446607</v>
      </c>
      <c r="T49" s="33" t="s">
        <v>45</v>
      </c>
      <c r="U49" s="105" t="s">
        <v>125</v>
      </c>
      <c r="V49" s="116">
        <v>4</v>
      </c>
      <c r="W49" s="118">
        <v>16708912</v>
      </c>
      <c r="X49" s="73">
        <v>42082</v>
      </c>
      <c r="Y49" s="81"/>
      <c r="Z49" s="36"/>
      <c r="AA49" s="40"/>
      <c r="AB49" s="107"/>
    </row>
    <row r="50" spans="1:28" s="70" customFormat="1" ht="63.75" x14ac:dyDescent="0.2">
      <c r="A50" s="32"/>
      <c r="B50" s="193"/>
      <c r="C50" s="37"/>
      <c r="D50" s="40"/>
      <c r="E50" s="193"/>
      <c r="F50" s="37"/>
      <c r="G50" s="45"/>
      <c r="H50" s="51"/>
      <c r="I50" s="31"/>
      <c r="J50" s="31"/>
      <c r="K50" s="104"/>
      <c r="L50" s="31"/>
      <c r="M50" s="35"/>
      <c r="N50" s="49"/>
      <c r="O50" s="117">
        <v>4286255</v>
      </c>
      <c r="P50" s="116">
        <v>3</v>
      </c>
      <c r="Q50" s="117" t="s">
        <v>293</v>
      </c>
      <c r="R50" s="44" t="s">
        <v>337</v>
      </c>
      <c r="S50" s="137">
        <v>2446607</v>
      </c>
      <c r="T50" s="33" t="s">
        <v>45</v>
      </c>
      <c r="U50" s="105" t="s">
        <v>125</v>
      </c>
      <c r="V50" s="116">
        <v>5</v>
      </c>
      <c r="W50" s="118">
        <v>16825800</v>
      </c>
      <c r="X50" s="73">
        <v>42082</v>
      </c>
      <c r="Y50" s="81"/>
      <c r="Z50" s="36"/>
      <c r="AA50" s="40"/>
      <c r="AB50" s="107"/>
    </row>
    <row r="51" spans="1:28" s="70" customFormat="1" ht="63.75" x14ac:dyDescent="0.2">
      <c r="A51" s="32"/>
      <c r="B51" s="193"/>
      <c r="C51" s="37"/>
      <c r="D51" s="40"/>
      <c r="E51" s="193"/>
      <c r="F51" s="37"/>
      <c r="G51" s="45"/>
      <c r="H51" s="51"/>
      <c r="I51" s="31"/>
      <c r="J51" s="31"/>
      <c r="K51" s="104"/>
      <c r="L51" s="31"/>
      <c r="M51" s="35"/>
      <c r="N51" s="49"/>
      <c r="O51" s="117">
        <v>93372433</v>
      </c>
      <c r="P51" s="116">
        <v>1</v>
      </c>
      <c r="Q51" s="117" t="s">
        <v>294</v>
      </c>
      <c r="R51" s="44" t="s">
        <v>337</v>
      </c>
      <c r="S51" s="137">
        <v>2446607</v>
      </c>
      <c r="T51" s="33" t="s">
        <v>45</v>
      </c>
      <c r="U51" s="105" t="s">
        <v>125</v>
      </c>
      <c r="V51" s="116">
        <v>6</v>
      </c>
      <c r="W51" s="118">
        <v>16845520</v>
      </c>
      <c r="X51" s="73">
        <v>42082</v>
      </c>
      <c r="Y51" s="81"/>
      <c r="Z51" s="36"/>
      <c r="AA51" s="40"/>
      <c r="AB51" s="107"/>
    </row>
    <row r="52" spans="1:28" s="70" customFormat="1" ht="63.75" x14ac:dyDescent="0.2">
      <c r="A52" s="32"/>
      <c r="B52" s="193"/>
      <c r="C52" s="37"/>
      <c r="D52" s="40"/>
      <c r="E52" s="193"/>
      <c r="F52" s="37"/>
      <c r="G52" s="45"/>
      <c r="H52" s="51"/>
      <c r="I52" s="31"/>
      <c r="J52" s="31"/>
      <c r="K52" s="104"/>
      <c r="L52" s="31"/>
      <c r="M52" s="35"/>
      <c r="N52" s="49"/>
      <c r="O52" s="117">
        <v>900714427</v>
      </c>
      <c r="P52" s="116">
        <v>0</v>
      </c>
      <c r="Q52" s="117" t="s">
        <v>295</v>
      </c>
      <c r="R52" s="44" t="s">
        <v>337</v>
      </c>
      <c r="S52" s="137">
        <v>2446607</v>
      </c>
      <c r="T52" s="33" t="s">
        <v>45</v>
      </c>
      <c r="U52" s="105" t="s">
        <v>125</v>
      </c>
      <c r="V52" s="116">
        <v>7</v>
      </c>
      <c r="W52" s="118">
        <v>16938904</v>
      </c>
      <c r="X52" s="73">
        <v>42082</v>
      </c>
      <c r="Y52" s="81"/>
      <c r="Z52" s="36"/>
      <c r="AA52" s="40"/>
      <c r="AB52" s="107"/>
    </row>
    <row r="53" spans="1:28" s="70" customFormat="1" ht="63.75" x14ac:dyDescent="0.2">
      <c r="A53" s="32"/>
      <c r="B53" s="193"/>
      <c r="C53" s="37"/>
      <c r="D53" s="40"/>
      <c r="E53" s="193"/>
      <c r="F53" s="37"/>
      <c r="G53" s="45"/>
      <c r="H53" s="51"/>
      <c r="I53" s="31"/>
      <c r="J53" s="31"/>
      <c r="K53" s="104"/>
      <c r="L53" s="31"/>
      <c r="M53" s="35"/>
      <c r="N53" s="49"/>
      <c r="O53" s="117">
        <v>17123159</v>
      </c>
      <c r="P53" s="116">
        <v>2</v>
      </c>
      <c r="Q53" s="117" t="s">
        <v>310</v>
      </c>
      <c r="R53" s="44" t="s">
        <v>337</v>
      </c>
      <c r="S53" s="137">
        <v>2446607</v>
      </c>
      <c r="T53" s="33" t="s">
        <v>45</v>
      </c>
      <c r="U53" s="105" t="s">
        <v>125</v>
      </c>
      <c r="V53" s="116">
        <v>8</v>
      </c>
      <c r="W53" s="118">
        <v>17028800</v>
      </c>
      <c r="X53" s="73">
        <v>42082</v>
      </c>
      <c r="Y53" s="81"/>
      <c r="Z53" s="36"/>
      <c r="AA53" s="40"/>
      <c r="AB53" s="107"/>
    </row>
    <row r="54" spans="1:28" s="70" customFormat="1" ht="63.75" x14ac:dyDescent="0.2">
      <c r="A54" s="32"/>
      <c r="B54" s="193"/>
      <c r="C54" s="37"/>
      <c r="D54" s="40"/>
      <c r="E54" s="193"/>
      <c r="F54" s="37"/>
      <c r="G54" s="45"/>
      <c r="H54" s="51"/>
      <c r="I54" s="31"/>
      <c r="J54" s="31"/>
      <c r="K54" s="104"/>
      <c r="L54" s="31"/>
      <c r="M54" s="35"/>
      <c r="N54" s="49"/>
      <c r="O54" s="117">
        <v>900380962</v>
      </c>
      <c r="P54" s="116">
        <v>4</v>
      </c>
      <c r="Q54" s="117" t="s">
        <v>296</v>
      </c>
      <c r="R54" s="44" t="s">
        <v>337</v>
      </c>
      <c r="S54" s="137">
        <v>2446607</v>
      </c>
      <c r="T54" s="33" t="s">
        <v>45</v>
      </c>
      <c r="U54" s="105" t="s">
        <v>125</v>
      </c>
      <c r="V54" s="116">
        <v>9</v>
      </c>
      <c r="W54" s="118">
        <v>17595402</v>
      </c>
      <c r="X54" s="73">
        <v>42082</v>
      </c>
      <c r="Y54" s="81"/>
      <c r="Z54" s="36"/>
      <c r="AA54" s="40"/>
      <c r="AB54" s="107"/>
    </row>
    <row r="55" spans="1:28" s="70" customFormat="1" ht="25.5" x14ac:dyDescent="0.2">
      <c r="A55" s="32"/>
      <c r="B55" s="193"/>
      <c r="C55" s="37"/>
      <c r="D55" s="40"/>
      <c r="E55" s="193"/>
      <c r="F55" s="37"/>
      <c r="G55" s="45"/>
      <c r="H55" s="51"/>
      <c r="I55" s="31"/>
      <c r="J55" s="31"/>
      <c r="K55" s="104"/>
      <c r="L55" s="31"/>
      <c r="M55" s="35"/>
      <c r="N55" s="49"/>
      <c r="O55" s="117">
        <v>860404222</v>
      </c>
      <c r="P55" s="116">
        <v>3</v>
      </c>
      <c r="Q55" s="117" t="s">
        <v>297</v>
      </c>
      <c r="R55" s="44" t="s">
        <v>337</v>
      </c>
      <c r="S55" s="137">
        <v>2446607</v>
      </c>
      <c r="T55" s="33" t="s">
        <v>6</v>
      </c>
      <c r="U55" s="105" t="s">
        <v>125</v>
      </c>
      <c r="V55" s="116">
        <v>10</v>
      </c>
      <c r="W55" s="118">
        <v>17719000</v>
      </c>
      <c r="X55" s="73">
        <v>42082</v>
      </c>
      <c r="Y55" s="81"/>
      <c r="Z55" s="36"/>
      <c r="AA55" s="40"/>
      <c r="AB55" s="107"/>
    </row>
    <row r="56" spans="1:28" s="70" customFormat="1" ht="63.75" x14ac:dyDescent="0.2">
      <c r="A56" s="32"/>
      <c r="B56" s="193"/>
      <c r="C56" s="37"/>
      <c r="D56" s="40"/>
      <c r="E56" s="193"/>
      <c r="F56" s="37"/>
      <c r="G56" s="45"/>
      <c r="H56" s="51"/>
      <c r="I56" s="31"/>
      <c r="J56" s="31"/>
      <c r="K56" s="104"/>
      <c r="L56" s="31"/>
      <c r="M56" s="35"/>
      <c r="N56" s="49"/>
      <c r="O56" s="117">
        <v>900431176</v>
      </c>
      <c r="P56" s="116">
        <v>1</v>
      </c>
      <c r="Q56" s="117" t="s">
        <v>298</v>
      </c>
      <c r="R56" s="44" t="s">
        <v>337</v>
      </c>
      <c r="S56" s="137">
        <v>2446607</v>
      </c>
      <c r="T56" s="33" t="s">
        <v>45</v>
      </c>
      <c r="U56" s="105" t="s">
        <v>125</v>
      </c>
      <c r="V56" s="116">
        <v>11</v>
      </c>
      <c r="W56" s="118">
        <v>17724800</v>
      </c>
      <c r="X56" s="73">
        <v>42082</v>
      </c>
      <c r="Y56" s="81"/>
      <c r="Z56" s="36"/>
      <c r="AA56" s="40"/>
      <c r="AB56" s="107"/>
    </row>
    <row r="57" spans="1:28" s="70" customFormat="1" ht="38.25" x14ac:dyDescent="0.2">
      <c r="A57" s="32"/>
      <c r="B57" s="193"/>
      <c r="C57" s="37"/>
      <c r="D57" s="40"/>
      <c r="E57" s="193"/>
      <c r="F57" s="37"/>
      <c r="G57" s="45"/>
      <c r="H57" s="51"/>
      <c r="I57" s="31"/>
      <c r="J57" s="31"/>
      <c r="K57" s="104"/>
      <c r="L57" s="31"/>
      <c r="M57" s="35"/>
      <c r="N57" s="49"/>
      <c r="O57" s="117">
        <v>79333585</v>
      </c>
      <c r="P57" s="116">
        <v>3</v>
      </c>
      <c r="Q57" s="117" t="s">
        <v>299</v>
      </c>
      <c r="R57" s="44" t="s">
        <v>337</v>
      </c>
      <c r="S57" s="137">
        <v>2446607</v>
      </c>
      <c r="T57" s="97" t="s">
        <v>46</v>
      </c>
      <c r="U57" s="105" t="s">
        <v>125</v>
      </c>
      <c r="V57" s="116">
        <v>12</v>
      </c>
      <c r="W57" s="118">
        <v>17748000</v>
      </c>
      <c r="X57" s="73">
        <v>42082</v>
      </c>
      <c r="Y57" s="81"/>
      <c r="Z57" s="36"/>
      <c r="AA57" s="40"/>
      <c r="AB57" s="107"/>
    </row>
    <row r="58" spans="1:28" s="70" customFormat="1" ht="25.5" x14ac:dyDescent="0.2">
      <c r="A58" s="32"/>
      <c r="B58" s="193"/>
      <c r="C58" s="37"/>
      <c r="D58" s="40"/>
      <c r="E58" s="193"/>
      <c r="F58" s="37"/>
      <c r="G58" s="45"/>
      <c r="H58" s="51"/>
      <c r="I58" s="31"/>
      <c r="J58" s="31"/>
      <c r="K58" s="104"/>
      <c r="L58" s="31"/>
      <c r="M58" s="35"/>
      <c r="N58" s="49"/>
      <c r="O58" s="117">
        <v>79482458</v>
      </c>
      <c r="P58" s="116">
        <v>4</v>
      </c>
      <c r="Q58" s="117" t="s">
        <v>300</v>
      </c>
      <c r="R58" s="44" t="s">
        <v>337</v>
      </c>
      <c r="S58" s="137">
        <v>2446607</v>
      </c>
      <c r="T58" s="33" t="s">
        <v>6</v>
      </c>
      <c r="U58" s="105" t="s">
        <v>125</v>
      </c>
      <c r="V58" s="116">
        <v>13</v>
      </c>
      <c r="W58" s="118">
        <v>18000068</v>
      </c>
      <c r="X58" s="73">
        <v>42082</v>
      </c>
      <c r="Y58" s="81"/>
      <c r="Z58" s="36"/>
      <c r="AA58" s="40"/>
      <c r="AB58" s="107"/>
    </row>
    <row r="59" spans="1:28" s="70" customFormat="1" ht="25.5" x14ac:dyDescent="0.2">
      <c r="A59" s="32"/>
      <c r="B59" s="193"/>
      <c r="C59" s="37"/>
      <c r="D59" s="40"/>
      <c r="E59" s="193"/>
      <c r="F59" s="37"/>
      <c r="G59" s="45"/>
      <c r="H59" s="51"/>
      <c r="I59" s="31"/>
      <c r="J59" s="31"/>
      <c r="K59" s="104"/>
      <c r="L59" s="31"/>
      <c r="M59" s="35"/>
      <c r="N59" s="49"/>
      <c r="O59" s="117">
        <v>83099673</v>
      </c>
      <c r="P59" s="116">
        <v>3</v>
      </c>
      <c r="Q59" s="117" t="s">
        <v>301</v>
      </c>
      <c r="R59" s="44" t="s">
        <v>337</v>
      </c>
      <c r="S59" s="137">
        <v>2446607</v>
      </c>
      <c r="T59" s="33" t="s">
        <v>6</v>
      </c>
      <c r="U59" s="105" t="s">
        <v>125</v>
      </c>
      <c r="V59" s="116">
        <v>14</v>
      </c>
      <c r="W59" s="118">
        <v>18641548</v>
      </c>
      <c r="X59" s="73">
        <v>42082</v>
      </c>
      <c r="Y59" s="81"/>
      <c r="Z59" s="36"/>
      <c r="AA59" s="40"/>
      <c r="AB59" s="107"/>
    </row>
    <row r="60" spans="1:28" s="70" customFormat="1" ht="63.75" x14ac:dyDescent="0.2">
      <c r="A60" s="32"/>
      <c r="B60" s="193"/>
      <c r="C60" s="37"/>
      <c r="D60" s="40"/>
      <c r="E60" s="193"/>
      <c r="F60" s="37"/>
      <c r="G60" s="45"/>
      <c r="H60" s="51"/>
      <c r="I60" s="31"/>
      <c r="J60" s="31"/>
      <c r="K60" s="104"/>
      <c r="L60" s="31"/>
      <c r="M60" s="35"/>
      <c r="N60" s="49"/>
      <c r="O60" s="117">
        <v>830047489</v>
      </c>
      <c r="P60" s="116">
        <v>1</v>
      </c>
      <c r="Q60" s="117" t="s">
        <v>305</v>
      </c>
      <c r="R60" s="44" t="s">
        <v>337</v>
      </c>
      <c r="S60" s="137">
        <v>2446607</v>
      </c>
      <c r="T60" s="33" t="s">
        <v>45</v>
      </c>
      <c r="U60" s="105" t="s">
        <v>125</v>
      </c>
      <c r="V60" s="116">
        <v>15</v>
      </c>
      <c r="W60" s="118">
        <v>18948860</v>
      </c>
      <c r="X60" s="73">
        <v>42082</v>
      </c>
      <c r="Y60" s="81"/>
      <c r="Z60" s="36"/>
      <c r="AA60" s="40"/>
      <c r="AB60" s="107"/>
    </row>
    <row r="61" spans="1:28" s="70" customFormat="1" ht="25.5" x14ac:dyDescent="0.2">
      <c r="A61" s="32"/>
      <c r="B61" s="193"/>
      <c r="C61" s="37"/>
      <c r="D61" s="40"/>
      <c r="E61" s="193"/>
      <c r="F61" s="37"/>
      <c r="G61" s="45"/>
      <c r="H61" s="51"/>
      <c r="I61" s="31"/>
      <c r="J61" s="31"/>
      <c r="K61" s="104"/>
      <c r="L61" s="31"/>
      <c r="M61" s="35"/>
      <c r="N61" s="49"/>
      <c r="O61" s="117">
        <v>900021987</v>
      </c>
      <c r="P61" s="116">
        <v>9</v>
      </c>
      <c r="Q61" s="117" t="s">
        <v>309</v>
      </c>
      <c r="R61" s="44" t="s">
        <v>337</v>
      </c>
      <c r="S61" s="137">
        <v>2446607</v>
      </c>
      <c r="T61" s="33" t="s">
        <v>6</v>
      </c>
      <c r="U61" s="105" t="s">
        <v>125</v>
      </c>
      <c r="V61" s="116">
        <v>16</v>
      </c>
      <c r="W61" s="118">
        <v>18995000</v>
      </c>
      <c r="X61" s="73">
        <v>42082</v>
      </c>
      <c r="Y61" s="81"/>
      <c r="Z61" s="36"/>
      <c r="AA61" s="40"/>
      <c r="AB61" s="107"/>
    </row>
    <row r="62" spans="1:28" s="70" customFormat="1" ht="25.5" x14ac:dyDescent="0.2">
      <c r="A62" s="32"/>
      <c r="B62" s="193"/>
      <c r="C62" s="37"/>
      <c r="D62" s="40"/>
      <c r="E62" s="193"/>
      <c r="F62" s="37"/>
      <c r="G62" s="45"/>
      <c r="H62" s="51"/>
      <c r="I62" s="31"/>
      <c r="J62" s="31"/>
      <c r="K62" s="104"/>
      <c r="L62" s="31"/>
      <c r="M62" s="35"/>
      <c r="N62" s="49"/>
      <c r="O62" s="117">
        <v>860450797</v>
      </c>
      <c r="P62" s="116">
        <v>1</v>
      </c>
      <c r="Q62" s="117" t="s">
        <v>308</v>
      </c>
      <c r="R62" s="44" t="s">
        <v>337</v>
      </c>
      <c r="S62" s="137">
        <v>2446607</v>
      </c>
      <c r="T62" s="33" t="s">
        <v>6</v>
      </c>
      <c r="U62" s="105" t="s">
        <v>125</v>
      </c>
      <c r="V62" s="116">
        <v>17</v>
      </c>
      <c r="W62" s="118">
        <v>19707240</v>
      </c>
      <c r="X62" s="73">
        <v>42082</v>
      </c>
      <c r="Y62" s="81"/>
      <c r="Z62" s="36"/>
      <c r="AA62" s="40"/>
      <c r="AB62" s="107"/>
    </row>
    <row r="63" spans="1:28" s="70" customFormat="1" ht="63.75" x14ac:dyDescent="0.2">
      <c r="A63" s="32"/>
      <c r="B63" s="193"/>
      <c r="C63" s="37"/>
      <c r="D63" s="40"/>
      <c r="E63" s="193"/>
      <c r="F63" s="37"/>
      <c r="G63" s="45"/>
      <c r="H63" s="51"/>
      <c r="I63" s="31"/>
      <c r="J63" s="31"/>
      <c r="K63" s="104"/>
      <c r="L63" s="31"/>
      <c r="M63" s="35"/>
      <c r="N63" s="49"/>
      <c r="O63" s="117">
        <v>830064756</v>
      </c>
      <c r="P63" s="116">
        <v>5</v>
      </c>
      <c r="Q63" s="117" t="s">
        <v>302</v>
      </c>
      <c r="R63" s="44" t="s">
        <v>337</v>
      </c>
      <c r="S63" s="137">
        <v>2446607</v>
      </c>
      <c r="T63" s="33" t="s">
        <v>45</v>
      </c>
      <c r="U63" s="105" t="s">
        <v>125</v>
      </c>
      <c r="V63" s="116">
        <v>18</v>
      </c>
      <c r="W63" s="118">
        <v>19715600</v>
      </c>
      <c r="X63" s="73">
        <v>42082</v>
      </c>
      <c r="Y63" s="81"/>
      <c r="Z63" s="36"/>
      <c r="AA63" s="40"/>
      <c r="AB63" s="107"/>
    </row>
    <row r="64" spans="1:28" s="70" customFormat="1" ht="63.75" x14ac:dyDescent="0.2">
      <c r="A64" s="32"/>
      <c r="B64" s="193"/>
      <c r="C64" s="37"/>
      <c r="D64" s="40"/>
      <c r="E64" s="193"/>
      <c r="F64" s="37"/>
      <c r="G64" s="45"/>
      <c r="H64" s="51"/>
      <c r="I64" s="31"/>
      <c r="J64" s="31"/>
      <c r="K64" s="104"/>
      <c r="L64" s="31"/>
      <c r="M64" s="35"/>
      <c r="N64" s="49"/>
      <c r="O64" s="117">
        <v>900314764</v>
      </c>
      <c r="P64" s="116">
        <v>1</v>
      </c>
      <c r="Q64" s="117" t="s">
        <v>303</v>
      </c>
      <c r="R64" s="44" t="s">
        <v>337</v>
      </c>
      <c r="S64" s="137">
        <v>2446607</v>
      </c>
      <c r="T64" s="33" t="s">
        <v>45</v>
      </c>
      <c r="U64" s="105" t="s">
        <v>125</v>
      </c>
      <c r="V64" s="116">
        <v>19</v>
      </c>
      <c r="W64" s="118">
        <v>20248919</v>
      </c>
      <c r="X64" s="73">
        <v>42082</v>
      </c>
      <c r="Y64" s="81"/>
      <c r="Z64" s="36"/>
      <c r="AA64" s="40"/>
      <c r="AB64" s="107"/>
    </row>
    <row r="65" spans="1:28" s="70" customFormat="1" ht="63.75" x14ac:dyDescent="0.2">
      <c r="A65" s="32"/>
      <c r="B65" s="193"/>
      <c r="C65" s="37"/>
      <c r="D65" s="40"/>
      <c r="E65" s="193"/>
      <c r="F65" s="37"/>
      <c r="G65" s="45"/>
      <c r="H65" s="51"/>
      <c r="I65" s="31"/>
      <c r="J65" s="31"/>
      <c r="K65" s="104"/>
      <c r="L65" s="31"/>
      <c r="M65" s="35"/>
      <c r="N65" s="49"/>
      <c r="O65" s="117">
        <v>860077244</v>
      </c>
      <c r="P65" s="116">
        <v>1</v>
      </c>
      <c r="Q65" s="117" t="s">
        <v>306</v>
      </c>
      <c r="R65" s="44" t="s">
        <v>337</v>
      </c>
      <c r="S65" s="137">
        <v>2446607</v>
      </c>
      <c r="T65" s="33" t="s">
        <v>45</v>
      </c>
      <c r="U65" s="105" t="s">
        <v>125</v>
      </c>
      <c r="V65" s="116">
        <v>20</v>
      </c>
      <c r="W65" s="118">
        <v>20938000</v>
      </c>
      <c r="X65" s="73">
        <v>42082</v>
      </c>
      <c r="Y65" s="81"/>
      <c r="Z65" s="36"/>
      <c r="AA65" s="40"/>
      <c r="AB65" s="107"/>
    </row>
    <row r="66" spans="1:28" s="70" customFormat="1" ht="63.75" x14ac:dyDescent="0.2">
      <c r="A66" s="32"/>
      <c r="B66" s="193"/>
      <c r="C66" s="37"/>
      <c r="D66" s="40"/>
      <c r="E66" s="193"/>
      <c r="F66" s="37"/>
      <c r="G66" s="45"/>
      <c r="H66" s="51"/>
      <c r="I66" s="31"/>
      <c r="J66" s="31"/>
      <c r="K66" s="104"/>
      <c r="L66" s="31"/>
      <c r="M66" s="35"/>
      <c r="N66" s="49"/>
      <c r="O66" s="117">
        <v>830005807</v>
      </c>
      <c r="P66" s="116">
        <v>1</v>
      </c>
      <c r="Q66" s="117" t="s">
        <v>307</v>
      </c>
      <c r="R66" s="44" t="s">
        <v>337</v>
      </c>
      <c r="S66" s="137">
        <v>2446607</v>
      </c>
      <c r="T66" s="33" t="s">
        <v>45</v>
      </c>
      <c r="U66" s="105" t="s">
        <v>125</v>
      </c>
      <c r="V66" s="116">
        <v>21</v>
      </c>
      <c r="W66" s="118">
        <v>21576000</v>
      </c>
      <c r="X66" s="73">
        <v>42082</v>
      </c>
      <c r="Y66" s="81"/>
      <c r="Z66" s="36"/>
      <c r="AA66" s="40"/>
      <c r="AB66" s="107"/>
    </row>
    <row r="67" spans="1:28" s="70" customFormat="1" ht="63.75" x14ac:dyDescent="0.2">
      <c r="A67" s="32"/>
      <c r="B67" s="193"/>
      <c r="C67" s="37"/>
      <c r="D67" s="40"/>
      <c r="E67" s="193"/>
      <c r="F67" s="37"/>
      <c r="G67" s="45"/>
      <c r="H67" s="51"/>
      <c r="I67" s="31"/>
      <c r="J67" s="31"/>
      <c r="K67" s="104"/>
      <c r="L67" s="31"/>
      <c r="M67" s="35"/>
      <c r="N67" s="49"/>
      <c r="O67" s="117">
        <v>860066674</v>
      </c>
      <c r="P67" s="116">
        <v>4</v>
      </c>
      <c r="Q67" s="117" t="s">
        <v>304</v>
      </c>
      <c r="R67" s="44" t="s">
        <v>337</v>
      </c>
      <c r="S67" s="137">
        <v>2446607</v>
      </c>
      <c r="T67" s="33" t="s">
        <v>45</v>
      </c>
      <c r="U67" s="105" t="s">
        <v>125</v>
      </c>
      <c r="V67" s="116">
        <v>22</v>
      </c>
      <c r="W67" s="118">
        <v>21668800</v>
      </c>
      <c r="X67" s="73">
        <v>42082</v>
      </c>
      <c r="Y67" s="81"/>
      <c r="Z67" s="36"/>
      <c r="AA67" s="40"/>
      <c r="AB67" s="107"/>
    </row>
    <row r="68" spans="1:28" s="70" customFormat="1" ht="63.75" x14ac:dyDescent="0.2">
      <c r="A68" s="32">
        <v>34</v>
      </c>
      <c r="B68" s="193">
        <v>34</v>
      </c>
      <c r="C68" s="37" t="s">
        <v>36</v>
      </c>
      <c r="D68" s="40" t="s">
        <v>73</v>
      </c>
      <c r="E68" s="193" t="s">
        <v>272</v>
      </c>
      <c r="F68" s="37" t="s">
        <v>330</v>
      </c>
      <c r="G68" s="45">
        <v>254700</v>
      </c>
      <c r="H68" s="51" t="s">
        <v>123</v>
      </c>
      <c r="I68" s="31">
        <v>42072</v>
      </c>
      <c r="J68" s="31">
        <v>42090</v>
      </c>
      <c r="K68" s="104" t="s">
        <v>124</v>
      </c>
      <c r="L68" s="31" t="s">
        <v>59</v>
      </c>
      <c r="M68" s="35" t="s">
        <v>59</v>
      </c>
      <c r="N68" s="49" t="s">
        <v>59</v>
      </c>
      <c r="O68" s="60">
        <v>800245133</v>
      </c>
      <c r="P68" s="116">
        <v>5</v>
      </c>
      <c r="Q68" s="48" t="s">
        <v>328</v>
      </c>
      <c r="R68" s="40" t="s">
        <v>329</v>
      </c>
      <c r="S68" s="60">
        <v>4133725</v>
      </c>
      <c r="T68" s="33" t="s">
        <v>5</v>
      </c>
      <c r="U68" s="105" t="s">
        <v>125</v>
      </c>
      <c r="V68" s="116">
        <v>1</v>
      </c>
      <c r="W68" s="82">
        <v>254700</v>
      </c>
      <c r="X68" s="31">
        <v>42090</v>
      </c>
      <c r="Y68" s="81" t="s">
        <v>394</v>
      </c>
      <c r="Z68" s="36"/>
      <c r="AA68" s="40" t="s">
        <v>73</v>
      </c>
      <c r="AB68" s="107" t="s">
        <v>251</v>
      </c>
    </row>
    <row r="69" spans="1:28" s="70" customFormat="1" ht="102" x14ac:dyDescent="0.2">
      <c r="A69" s="32">
        <v>35</v>
      </c>
      <c r="B69" s="193">
        <v>35</v>
      </c>
      <c r="C69" s="37" t="s">
        <v>36</v>
      </c>
      <c r="D69" s="40" t="s">
        <v>32</v>
      </c>
      <c r="E69" s="193" t="s">
        <v>316</v>
      </c>
      <c r="F69" s="37" t="s">
        <v>333</v>
      </c>
      <c r="G69" s="45">
        <v>42000000</v>
      </c>
      <c r="H69" s="51" t="s">
        <v>123</v>
      </c>
      <c r="I69" s="31">
        <v>42076</v>
      </c>
      <c r="J69" s="31">
        <v>42090</v>
      </c>
      <c r="K69" s="104" t="s">
        <v>124</v>
      </c>
      <c r="L69" s="31" t="s">
        <v>59</v>
      </c>
      <c r="M69" s="35" t="s">
        <v>59</v>
      </c>
      <c r="N69" s="49" t="s">
        <v>59</v>
      </c>
      <c r="O69" s="60">
        <v>7180387</v>
      </c>
      <c r="P69" s="116">
        <v>1</v>
      </c>
      <c r="Q69" s="48" t="s">
        <v>326</v>
      </c>
      <c r="R69" s="40" t="s">
        <v>327</v>
      </c>
      <c r="S69" s="60" t="s">
        <v>334</v>
      </c>
      <c r="T69" s="33" t="s">
        <v>46</v>
      </c>
      <c r="U69" s="105" t="s">
        <v>125</v>
      </c>
      <c r="V69" s="116">
        <v>1</v>
      </c>
      <c r="W69" s="82">
        <v>42000000</v>
      </c>
      <c r="X69" s="73">
        <v>42090</v>
      </c>
      <c r="Y69" s="81" t="s">
        <v>395</v>
      </c>
      <c r="Z69" s="36"/>
      <c r="AA69" s="130" t="s">
        <v>8</v>
      </c>
      <c r="AB69" s="58" t="s">
        <v>273</v>
      </c>
    </row>
    <row r="70" spans="1:28" s="70" customFormat="1" ht="312" x14ac:dyDescent="0.2">
      <c r="A70" s="32">
        <v>36</v>
      </c>
      <c r="B70" s="193">
        <v>36</v>
      </c>
      <c r="C70" s="37" t="s">
        <v>54</v>
      </c>
      <c r="D70" s="40" t="s">
        <v>32</v>
      </c>
      <c r="E70" s="193" t="s">
        <v>315</v>
      </c>
      <c r="F70" s="37" t="s">
        <v>311</v>
      </c>
      <c r="G70" s="45">
        <v>817700000</v>
      </c>
      <c r="H70" s="51" t="s">
        <v>123</v>
      </c>
      <c r="I70" s="31">
        <v>42062</v>
      </c>
      <c r="J70" s="31">
        <v>42075</v>
      </c>
      <c r="K70" s="104" t="s">
        <v>124</v>
      </c>
      <c r="L70" s="31">
        <v>42069</v>
      </c>
      <c r="M70" s="35">
        <v>1</v>
      </c>
      <c r="N70" s="131" t="s">
        <v>335</v>
      </c>
      <c r="O70" s="60">
        <v>860050247</v>
      </c>
      <c r="P70" s="116">
        <v>6</v>
      </c>
      <c r="Q70" s="48" t="s">
        <v>312</v>
      </c>
      <c r="R70" s="40" t="s">
        <v>313</v>
      </c>
      <c r="S70" s="60">
        <v>6730177</v>
      </c>
      <c r="T70" s="33" t="s">
        <v>6</v>
      </c>
      <c r="U70" s="105" t="s">
        <v>125</v>
      </c>
      <c r="V70" s="116">
        <v>1</v>
      </c>
      <c r="W70" s="110">
        <v>813895764</v>
      </c>
      <c r="X70" s="73">
        <v>42075</v>
      </c>
      <c r="Y70" s="81" t="s">
        <v>396</v>
      </c>
      <c r="Z70" s="36"/>
      <c r="AA70" s="130" t="s">
        <v>8</v>
      </c>
      <c r="AB70" s="48" t="s">
        <v>286</v>
      </c>
    </row>
    <row r="71" spans="1:28" s="70" customFormat="1" ht="72" x14ac:dyDescent="0.2">
      <c r="A71" s="32"/>
      <c r="B71" s="193"/>
      <c r="C71" s="37"/>
      <c r="D71" s="40"/>
      <c r="E71" s="193"/>
      <c r="F71" s="37"/>
      <c r="G71" s="45"/>
      <c r="H71" s="51"/>
      <c r="I71" s="31"/>
      <c r="J71" s="31"/>
      <c r="K71" s="104"/>
      <c r="L71" s="31">
        <v>42076</v>
      </c>
      <c r="M71" s="35">
        <v>2</v>
      </c>
      <c r="N71" s="131" t="s">
        <v>317</v>
      </c>
      <c r="O71" s="140">
        <v>830039387</v>
      </c>
      <c r="P71" s="138">
        <v>5</v>
      </c>
      <c r="Q71" s="132" t="s">
        <v>319</v>
      </c>
      <c r="R71" s="138" t="s">
        <v>338</v>
      </c>
      <c r="S71" s="139">
        <v>2168583</v>
      </c>
      <c r="T71" s="134" t="s">
        <v>4</v>
      </c>
      <c r="U71" s="105" t="s">
        <v>125</v>
      </c>
      <c r="V71" s="116">
        <v>2</v>
      </c>
      <c r="W71" s="118">
        <v>814250187</v>
      </c>
      <c r="X71" s="73">
        <v>42075</v>
      </c>
      <c r="Y71" s="81"/>
      <c r="Z71" s="36"/>
      <c r="AA71" s="40"/>
      <c r="AB71" s="48"/>
    </row>
    <row r="72" spans="1:28" s="70" customFormat="1" ht="76.5" x14ac:dyDescent="0.2">
      <c r="A72" s="32"/>
      <c r="B72" s="193"/>
      <c r="C72" s="37"/>
      <c r="D72" s="40"/>
      <c r="E72" s="193"/>
      <c r="F72" s="37"/>
      <c r="G72" s="45"/>
      <c r="H72" s="51"/>
      <c r="I72" s="31"/>
      <c r="J72" s="31"/>
      <c r="K72" s="104"/>
      <c r="L72" s="31"/>
      <c r="M72" s="35"/>
      <c r="N72" s="131"/>
      <c r="O72" s="140">
        <v>804000353</v>
      </c>
      <c r="P72" s="138">
        <v>1</v>
      </c>
      <c r="Q72" s="132" t="s">
        <v>318</v>
      </c>
      <c r="R72" s="138" t="s">
        <v>339</v>
      </c>
      <c r="S72" s="139">
        <v>7956680</v>
      </c>
      <c r="T72" s="134" t="s">
        <v>4</v>
      </c>
      <c r="U72" s="105" t="s">
        <v>125</v>
      </c>
      <c r="V72" s="116">
        <v>3</v>
      </c>
      <c r="W72" s="118">
        <v>812795681</v>
      </c>
      <c r="X72" s="73">
        <v>42075</v>
      </c>
      <c r="Y72" s="81"/>
      <c r="Z72" s="36"/>
      <c r="AA72" s="40"/>
      <c r="AB72" s="48"/>
    </row>
    <row r="73" spans="1:28" s="70" customFormat="1" ht="25.5" x14ac:dyDescent="0.2">
      <c r="A73" s="32"/>
      <c r="B73" s="193"/>
      <c r="C73" s="37"/>
      <c r="D73" s="40"/>
      <c r="E73" s="193"/>
      <c r="F73" s="37"/>
      <c r="G73" s="45"/>
      <c r="H73" s="51"/>
      <c r="I73" s="31"/>
      <c r="J73" s="31"/>
      <c r="K73" s="104"/>
      <c r="L73" s="31"/>
      <c r="M73" s="35"/>
      <c r="N73" s="131"/>
      <c r="O73" s="141">
        <v>800076719</v>
      </c>
      <c r="P73" s="142">
        <v>5</v>
      </c>
      <c r="Q73" s="135" t="s">
        <v>320</v>
      </c>
      <c r="R73" s="138" t="s">
        <v>340</v>
      </c>
      <c r="S73" s="139">
        <v>2682277</v>
      </c>
      <c r="T73" s="33" t="s">
        <v>6</v>
      </c>
      <c r="U73" s="105" t="s">
        <v>125</v>
      </c>
      <c r="V73" s="116">
        <v>4</v>
      </c>
      <c r="W73" s="118">
        <v>813020815</v>
      </c>
      <c r="X73" s="73">
        <v>42075</v>
      </c>
      <c r="Y73" s="81"/>
      <c r="Z73" s="36"/>
      <c r="AA73" s="40"/>
      <c r="AB73" s="48"/>
    </row>
    <row r="74" spans="1:28" s="70" customFormat="1" ht="60" x14ac:dyDescent="0.2">
      <c r="A74" s="32"/>
      <c r="B74" s="193"/>
      <c r="C74" s="37"/>
      <c r="D74" s="40"/>
      <c r="E74" s="193"/>
      <c r="F74" s="37"/>
      <c r="G74" s="45"/>
      <c r="H74" s="51"/>
      <c r="I74" s="31"/>
      <c r="J74" s="31"/>
      <c r="K74" s="104"/>
      <c r="L74" s="31"/>
      <c r="M74" s="35"/>
      <c r="N74" s="131"/>
      <c r="O74" s="140">
        <v>865266003</v>
      </c>
      <c r="P74" s="138">
        <v>1</v>
      </c>
      <c r="Q74" s="48" t="s">
        <v>321</v>
      </c>
      <c r="R74" s="138" t="s">
        <v>341</v>
      </c>
      <c r="S74" s="139">
        <v>2360823</v>
      </c>
      <c r="T74" s="134" t="s">
        <v>4</v>
      </c>
      <c r="U74" s="105" t="s">
        <v>125</v>
      </c>
      <c r="V74" s="116">
        <v>5</v>
      </c>
      <c r="W74" s="118">
        <v>816888315</v>
      </c>
      <c r="X74" s="73">
        <v>42075</v>
      </c>
      <c r="Y74" s="81"/>
      <c r="Z74" s="36"/>
      <c r="AA74" s="40"/>
      <c r="AB74" s="48"/>
    </row>
    <row r="75" spans="1:28" s="70" customFormat="1" ht="25.5" x14ac:dyDescent="0.2">
      <c r="A75" s="32"/>
      <c r="B75" s="193"/>
      <c r="C75" s="37"/>
      <c r="D75" s="40"/>
      <c r="E75" s="193"/>
      <c r="F75" s="37"/>
      <c r="G75" s="45"/>
      <c r="H75" s="51"/>
      <c r="I75" s="31"/>
      <c r="J75" s="31"/>
      <c r="K75" s="104"/>
      <c r="L75" s="31"/>
      <c r="M75" s="35"/>
      <c r="N75" s="131"/>
      <c r="O75" s="141">
        <v>860066946</v>
      </c>
      <c r="P75" s="142">
        <v>6</v>
      </c>
      <c r="Q75" s="133" t="s">
        <v>322</v>
      </c>
      <c r="R75" s="138" t="s">
        <v>342</v>
      </c>
      <c r="S75" s="139">
        <v>6230181</v>
      </c>
      <c r="T75" s="33" t="s">
        <v>6</v>
      </c>
      <c r="U75" s="105" t="s">
        <v>125</v>
      </c>
      <c r="V75" s="116">
        <v>6</v>
      </c>
      <c r="W75" s="118">
        <v>817241763</v>
      </c>
      <c r="X75" s="73">
        <v>42075</v>
      </c>
      <c r="Y75" s="81"/>
      <c r="Z75" s="36"/>
      <c r="AA75" s="40"/>
      <c r="AB75" s="48"/>
    </row>
    <row r="76" spans="1:28" s="70" customFormat="1" ht="76.5" x14ac:dyDescent="0.2">
      <c r="A76" s="32"/>
      <c r="B76" s="193"/>
      <c r="C76" s="37"/>
      <c r="D76" s="40"/>
      <c r="E76" s="193"/>
      <c r="F76" s="37"/>
      <c r="G76" s="45"/>
      <c r="H76" s="51"/>
      <c r="I76" s="31"/>
      <c r="J76" s="31"/>
      <c r="K76" s="104"/>
      <c r="L76" s="31"/>
      <c r="M76" s="35"/>
      <c r="N76" s="131"/>
      <c r="O76" s="140">
        <v>52381213</v>
      </c>
      <c r="P76" s="138">
        <v>0</v>
      </c>
      <c r="Q76" s="133" t="s">
        <v>323</v>
      </c>
      <c r="R76" s="138" t="s">
        <v>343</v>
      </c>
      <c r="S76" s="139">
        <v>4864750</v>
      </c>
      <c r="T76" s="134" t="s">
        <v>4</v>
      </c>
      <c r="U76" s="105" t="s">
        <v>125</v>
      </c>
      <c r="V76" s="116">
        <v>7</v>
      </c>
      <c r="W76" s="118">
        <v>815922625.25999999</v>
      </c>
      <c r="X76" s="73">
        <v>42075</v>
      </c>
      <c r="Y76" s="81"/>
      <c r="Z76" s="36"/>
      <c r="AA76" s="40"/>
      <c r="AB76" s="48"/>
    </row>
    <row r="77" spans="1:28" s="70" customFormat="1" ht="89.25" x14ac:dyDescent="0.2">
      <c r="A77" s="32"/>
      <c r="B77" s="193"/>
      <c r="C77" s="37"/>
      <c r="D77" s="40"/>
      <c r="E77" s="193"/>
      <c r="F77" s="37"/>
      <c r="G77" s="45"/>
      <c r="H77" s="51"/>
      <c r="I77" s="31"/>
      <c r="J77" s="31"/>
      <c r="K77" s="104"/>
      <c r="L77" s="31"/>
      <c r="M77" s="35"/>
      <c r="N77" s="131"/>
      <c r="O77" s="140">
        <v>860072115</v>
      </c>
      <c r="P77" s="138">
        <v>7</v>
      </c>
      <c r="Q77" s="133" t="s">
        <v>324</v>
      </c>
      <c r="R77" s="138" t="s">
        <v>344</v>
      </c>
      <c r="S77" s="139">
        <v>4821200</v>
      </c>
      <c r="T77" s="134" t="s">
        <v>4</v>
      </c>
      <c r="U77" s="105" t="s">
        <v>125</v>
      </c>
      <c r="V77" s="116">
        <v>8</v>
      </c>
      <c r="W77" s="118">
        <v>814681937</v>
      </c>
      <c r="X77" s="73">
        <v>42075</v>
      </c>
      <c r="Y77" s="81"/>
      <c r="Z77" s="36"/>
      <c r="AA77" s="40"/>
      <c r="AB77" s="48"/>
    </row>
    <row r="78" spans="1:28" s="70" customFormat="1" ht="51" x14ac:dyDescent="0.2">
      <c r="A78" s="32"/>
      <c r="B78" s="193"/>
      <c r="C78" s="37"/>
      <c r="D78" s="40"/>
      <c r="E78" s="193"/>
      <c r="F78" s="37"/>
      <c r="G78" s="45"/>
      <c r="H78" s="51"/>
      <c r="I78" s="31"/>
      <c r="J78" s="31"/>
      <c r="K78" s="104"/>
      <c r="L78" s="31"/>
      <c r="M78" s="35"/>
      <c r="N78" s="131"/>
      <c r="O78" s="140">
        <v>800236801</v>
      </c>
      <c r="P78" s="138">
        <v>9</v>
      </c>
      <c r="Q78" s="133" t="s">
        <v>325</v>
      </c>
      <c r="R78" s="138" t="s">
        <v>345</v>
      </c>
      <c r="S78" s="139">
        <v>2322610</v>
      </c>
      <c r="T78" s="134" t="s">
        <v>4</v>
      </c>
      <c r="U78" s="105" t="s">
        <v>125</v>
      </c>
      <c r="V78" s="116">
        <v>9</v>
      </c>
      <c r="W78" s="118">
        <v>808300784.35000002</v>
      </c>
      <c r="X78" s="73">
        <v>42075</v>
      </c>
      <c r="Y78" s="81"/>
      <c r="Z78" s="36"/>
      <c r="AA78" s="40"/>
      <c r="AB78" s="48"/>
    </row>
    <row r="79" spans="1:28" s="70" customFormat="1" ht="38.25" x14ac:dyDescent="0.2">
      <c r="A79" s="32">
        <v>37</v>
      </c>
      <c r="B79" s="193" t="e">
        <f>IF($AC$6='CONTRATOS ENE A SEP 2015'!#REF!,'CONTRATOS ENE A SEP 2015'!#REF!,0)</f>
        <v>#REF!</v>
      </c>
      <c r="C79" s="37" t="e">
        <f t="shared" ref="C79:C89" si="0">+VLOOKUP(B79,CONTRATO,4,0)</f>
        <v>#REF!</v>
      </c>
      <c r="D79" s="40" t="e">
        <f t="shared" ref="D79:D89" si="1">+VLOOKUP(B79,CONTRATO,5,0)</f>
        <v>#REF!</v>
      </c>
      <c r="E79" s="193" t="e">
        <f>+IF('CONTRATOS ENE A SEP 2015'!#REF!=PRECONTRACTUAL!$AC$6,'CONTRATOS ENE A SEP 2015'!#REF!,0)</f>
        <v>#REF!</v>
      </c>
      <c r="F79" s="37" t="e">
        <f t="shared" ref="F79:F87" si="2">+VLOOKUP(E79,DATOS,3,0)</f>
        <v>#REF!</v>
      </c>
      <c r="G79" s="45" t="e">
        <f>+VLOOKUP(E79,DATOS,20,0)</f>
        <v>#REF!</v>
      </c>
      <c r="H79" s="51" t="s">
        <v>123</v>
      </c>
      <c r="I79" s="31">
        <v>42051</v>
      </c>
      <c r="J79" s="31">
        <v>42100</v>
      </c>
      <c r="K79" s="104" t="s">
        <v>124</v>
      </c>
      <c r="L79" s="31" t="s">
        <v>59</v>
      </c>
      <c r="M79" s="35" t="s">
        <v>59</v>
      </c>
      <c r="N79" s="49" t="s">
        <v>59</v>
      </c>
      <c r="O79" s="60" t="e">
        <f t="shared" ref="O79:O90" si="3">VLOOKUP(B79,CONTRATO,8,0)</f>
        <v>#REF!</v>
      </c>
      <c r="P79" s="116" t="e">
        <f t="shared" ref="P79:P89" si="4">+VLOOKUP(O79,TERCERO,2,0)</f>
        <v>#REF!</v>
      </c>
      <c r="Q79" s="48" t="e">
        <f t="shared" ref="Q79:Q89" si="5">+VLOOKUP(O79,TERCERO,3,0)</f>
        <v>#REF!</v>
      </c>
      <c r="R79" s="40" t="e">
        <f t="shared" ref="R79:R89" si="6">+VLOOKUP(O79,TERCERO,4,0)</f>
        <v>#REF!</v>
      </c>
      <c r="S79" s="60" t="e">
        <f t="shared" ref="S79:S89" si="7">+VLOOKUP(O79,TERCERO,5,0)</f>
        <v>#REF!</v>
      </c>
      <c r="T79" s="33" t="e">
        <f t="shared" ref="T79:T89" si="8">+VLOOKUP(O79,TERCERO,7,0)</f>
        <v>#REF!</v>
      </c>
      <c r="U79" s="105" t="s">
        <v>125</v>
      </c>
      <c r="V79" s="116">
        <v>1</v>
      </c>
      <c r="W79" s="82">
        <v>328000</v>
      </c>
      <c r="X79" s="73">
        <v>42100</v>
      </c>
      <c r="Y79" s="81" t="e">
        <f t="shared" ref="Y79:Y89" si="9">+"Contrato"&amp;" "&amp;B79&amp;" "&amp;"de"&amp;" "&amp;"2015"</f>
        <v>#REF!</v>
      </c>
      <c r="Z79" s="36"/>
      <c r="AA79" s="40" t="s">
        <v>73</v>
      </c>
      <c r="AB79" s="48" t="s">
        <v>367</v>
      </c>
    </row>
    <row r="80" spans="1:28" s="70" customFormat="1" ht="25.5" x14ac:dyDescent="0.2">
      <c r="A80" s="32">
        <v>38</v>
      </c>
      <c r="B80" s="193" t="e">
        <f>IF($AC$6='CONTRATOS ENE A SEP 2015'!#REF!,'CONTRATOS ENE A SEP 2015'!#REF!,0)</f>
        <v>#REF!</v>
      </c>
      <c r="C80" s="37" t="e">
        <f t="shared" si="0"/>
        <v>#REF!</v>
      </c>
      <c r="D80" s="40" t="e">
        <f t="shared" si="1"/>
        <v>#REF!</v>
      </c>
      <c r="E80" s="193" t="e">
        <f>+IF('CONTRATOS ENE A SEP 2015'!#REF!=PRECONTRACTUAL!$AC$6,'CONTRATOS ENE A SEP 2015'!#REF!,0)</f>
        <v>#REF!</v>
      </c>
      <c r="F80" s="37" t="e">
        <f t="shared" si="2"/>
        <v>#REF!</v>
      </c>
      <c r="G80" s="45" t="e">
        <f>+VLOOKUP(E80,DATOS,20,0)</f>
        <v>#REF!</v>
      </c>
      <c r="H80" s="51" t="s">
        <v>123</v>
      </c>
      <c r="I80" s="31">
        <v>42076</v>
      </c>
      <c r="J80" s="31">
        <v>42103</v>
      </c>
      <c r="K80" s="104" t="s">
        <v>124</v>
      </c>
      <c r="L80" s="31" t="s">
        <v>59</v>
      </c>
      <c r="M80" s="35" t="s">
        <v>59</v>
      </c>
      <c r="N80" s="49" t="s">
        <v>59</v>
      </c>
      <c r="O80" s="60" t="e">
        <f t="shared" si="3"/>
        <v>#REF!</v>
      </c>
      <c r="P80" s="116" t="e">
        <f t="shared" si="4"/>
        <v>#REF!</v>
      </c>
      <c r="Q80" s="48" t="e">
        <f t="shared" si="5"/>
        <v>#REF!</v>
      </c>
      <c r="R80" s="40" t="e">
        <f t="shared" si="6"/>
        <v>#REF!</v>
      </c>
      <c r="S80" s="60" t="e">
        <f t="shared" si="7"/>
        <v>#REF!</v>
      </c>
      <c r="T80" s="33" t="e">
        <f t="shared" si="8"/>
        <v>#REF!</v>
      </c>
      <c r="U80" s="105" t="s">
        <v>125</v>
      </c>
      <c r="V80" s="116">
        <v>1</v>
      </c>
      <c r="W80" s="82">
        <v>65000000</v>
      </c>
      <c r="X80" s="73">
        <v>42103</v>
      </c>
      <c r="Y80" s="81" t="e">
        <f t="shared" si="9"/>
        <v>#REF!</v>
      </c>
      <c r="Z80" s="36"/>
      <c r="AA80" s="130" t="s">
        <v>8</v>
      </c>
      <c r="AB80" s="48" t="s">
        <v>273</v>
      </c>
    </row>
    <row r="81" spans="1:28" s="70" customFormat="1" ht="25.5" x14ac:dyDescent="0.2">
      <c r="A81" s="32">
        <v>39</v>
      </c>
      <c r="B81" s="193" t="e">
        <f>IF($AC$6='CONTRATOS ENE A SEP 2015'!#REF!,'CONTRATOS ENE A SEP 2015'!#REF!,0)</f>
        <v>#REF!</v>
      </c>
      <c r="C81" s="37" t="e">
        <f t="shared" si="0"/>
        <v>#REF!</v>
      </c>
      <c r="D81" s="40" t="e">
        <f t="shared" si="1"/>
        <v>#REF!</v>
      </c>
      <c r="E81" s="193" t="e">
        <f>+IF('CONTRATOS ENE A SEP 2015'!#REF!=PRECONTRACTUAL!$AC$6,'CONTRATOS ENE A SEP 2015'!#REF!,0)</f>
        <v>#REF!</v>
      </c>
      <c r="F81" s="37" t="e">
        <f t="shared" si="2"/>
        <v>#REF!</v>
      </c>
      <c r="G81" s="45" t="e">
        <f>+VLOOKUP(E81,DATOS,20,0)</f>
        <v>#REF!</v>
      </c>
      <c r="H81" s="51" t="s">
        <v>123</v>
      </c>
      <c r="I81" s="31">
        <v>42068</v>
      </c>
      <c r="J81" s="31">
        <v>42104</v>
      </c>
      <c r="K81" s="104" t="s">
        <v>124</v>
      </c>
      <c r="L81" s="31" t="s">
        <v>59</v>
      </c>
      <c r="M81" s="35" t="s">
        <v>59</v>
      </c>
      <c r="N81" s="49" t="s">
        <v>59</v>
      </c>
      <c r="O81" s="60" t="e">
        <f t="shared" si="3"/>
        <v>#REF!</v>
      </c>
      <c r="P81" s="116" t="e">
        <f t="shared" si="4"/>
        <v>#REF!</v>
      </c>
      <c r="Q81" s="48" t="e">
        <f t="shared" si="5"/>
        <v>#REF!</v>
      </c>
      <c r="R81" s="40" t="e">
        <f t="shared" si="6"/>
        <v>#REF!</v>
      </c>
      <c r="S81" s="60" t="e">
        <f t="shared" si="7"/>
        <v>#REF!</v>
      </c>
      <c r="T81" s="33" t="e">
        <f t="shared" si="8"/>
        <v>#REF!</v>
      </c>
      <c r="U81" s="105" t="s">
        <v>125</v>
      </c>
      <c r="V81" s="116">
        <v>1</v>
      </c>
      <c r="W81" s="34">
        <v>12692880</v>
      </c>
      <c r="X81" s="73">
        <v>42104</v>
      </c>
      <c r="Y81" s="81" t="e">
        <f t="shared" si="9"/>
        <v>#REF!</v>
      </c>
      <c r="Z81" s="36"/>
      <c r="AA81" s="132" t="s">
        <v>8</v>
      </c>
      <c r="AB81" s="48" t="s">
        <v>250</v>
      </c>
    </row>
    <row r="82" spans="1:28" s="70" customFormat="1" ht="252" x14ac:dyDescent="0.2">
      <c r="A82" s="32">
        <v>40</v>
      </c>
      <c r="B82" s="193" t="e">
        <f>IF($AC$6='CONTRATOS ENE A SEP 2015'!#REF!,'CONTRATOS ENE A SEP 2015'!#REF!,0)</f>
        <v>#REF!</v>
      </c>
      <c r="C82" s="37" t="e">
        <f t="shared" si="0"/>
        <v>#REF!</v>
      </c>
      <c r="D82" s="40" t="e">
        <f t="shared" si="1"/>
        <v>#REF!</v>
      </c>
      <c r="E82" s="193" t="e">
        <f>+IF('CONTRATOS ENE A SEP 2015'!#REF!=PRECONTRACTUAL!$AC$6,'CONTRATOS ENE A SEP 2015'!#REF!,0)</f>
        <v>#REF!</v>
      </c>
      <c r="F82" s="37" t="e">
        <f t="shared" si="2"/>
        <v>#REF!</v>
      </c>
      <c r="G82" s="45" t="e">
        <f>+VLOOKUP(E82,DATOS,20,0)</f>
        <v>#REF!</v>
      </c>
      <c r="H82" s="51" t="s">
        <v>123</v>
      </c>
      <c r="I82" s="31">
        <v>42082</v>
      </c>
      <c r="J82" s="31">
        <v>42089</v>
      </c>
      <c r="K82" s="104" t="s">
        <v>124</v>
      </c>
      <c r="L82" s="31">
        <v>42088</v>
      </c>
      <c r="M82" s="35">
        <v>1</v>
      </c>
      <c r="N82" s="131" t="s">
        <v>376</v>
      </c>
      <c r="O82" s="60" t="e">
        <f t="shared" si="3"/>
        <v>#REF!</v>
      </c>
      <c r="P82" s="116" t="e">
        <f t="shared" si="4"/>
        <v>#REF!</v>
      </c>
      <c r="Q82" s="48" t="e">
        <f t="shared" si="5"/>
        <v>#REF!</v>
      </c>
      <c r="R82" s="40" t="e">
        <f t="shared" si="6"/>
        <v>#REF!</v>
      </c>
      <c r="S82" s="60" t="e">
        <f t="shared" si="7"/>
        <v>#REF!</v>
      </c>
      <c r="T82" s="33" t="e">
        <f t="shared" si="8"/>
        <v>#REF!</v>
      </c>
      <c r="U82" s="105" t="s">
        <v>125</v>
      </c>
      <c r="V82" s="116">
        <v>1</v>
      </c>
      <c r="W82" s="82">
        <v>12000000</v>
      </c>
      <c r="X82" s="31">
        <v>42089</v>
      </c>
      <c r="Y82" s="81" t="e">
        <f t="shared" si="9"/>
        <v>#REF!</v>
      </c>
      <c r="Z82" s="36"/>
      <c r="AA82" s="132" t="s">
        <v>8</v>
      </c>
      <c r="AB82" s="48" t="s">
        <v>250</v>
      </c>
    </row>
    <row r="83" spans="1:28" s="70" customFormat="1" ht="25.5" x14ac:dyDescent="0.2">
      <c r="A83" s="32"/>
      <c r="B83" s="193"/>
      <c r="C83" s="37"/>
      <c r="D83" s="40"/>
      <c r="E83" s="193"/>
      <c r="F83" s="37"/>
      <c r="G83" s="45"/>
      <c r="H83" s="51"/>
      <c r="I83" s="31"/>
      <c r="J83" s="31"/>
      <c r="K83" s="104"/>
      <c r="L83" s="31"/>
      <c r="M83" s="35"/>
      <c r="N83" s="49"/>
      <c r="O83" s="60">
        <v>860078645</v>
      </c>
      <c r="P83" s="116">
        <v>6</v>
      </c>
      <c r="Q83" s="48" t="s">
        <v>370</v>
      </c>
      <c r="R83" s="40" t="s">
        <v>383</v>
      </c>
      <c r="S83" s="60">
        <v>2446607</v>
      </c>
      <c r="T83" s="33" t="s">
        <v>6</v>
      </c>
      <c r="U83" s="105" t="s">
        <v>125</v>
      </c>
      <c r="V83" s="116">
        <v>2</v>
      </c>
      <c r="W83" s="82">
        <v>11500000</v>
      </c>
      <c r="X83" s="31">
        <v>42089</v>
      </c>
      <c r="Y83" s="81"/>
      <c r="Z83" s="36"/>
      <c r="AA83" s="132"/>
      <c r="AB83" s="48"/>
    </row>
    <row r="84" spans="1:28" s="70" customFormat="1" ht="63.75" x14ac:dyDescent="0.2">
      <c r="A84" s="32"/>
      <c r="B84" s="193"/>
      <c r="C84" s="37"/>
      <c r="D84" s="40"/>
      <c r="E84" s="193"/>
      <c r="F84" s="37"/>
      <c r="G84" s="45"/>
      <c r="H84" s="51"/>
      <c r="I84" s="31"/>
      <c r="J84" s="31"/>
      <c r="K84" s="104"/>
      <c r="L84" s="31"/>
      <c r="M84" s="35"/>
      <c r="N84" s="49"/>
      <c r="O84" s="60">
        <v>900251399</v>
      </c>
      <c r="P84" s="116">
        <v>4</v>
      </c>
      <c r="Q84" s="48" t="s">
        <v>371</v>
      </c>
      <c r="R84" s="40" t="s">
        <v>383</v>
      </c>
      <c r="S84" s="60">
        <v>2446607</v>
      </c>
      <c r="T84" s="33" t="s">
        <v>45</v>
      </c>
      <c r="U84" s="105" t="s">
        <v>125</v>
      </c>
      <c r="V84" s="116">
        <v>3</v>
      </c>
      <c r="W84" s="82">
        <v>13141440</v>
      </c>
      <c r="X84" s="31">
        <v>42089</v>
      </c>
      <c r="Y84" s="81"/>
      <c r="Z84" s="36"/>
      <c r="AA84" s="132"/>
      <c r="AB84" s="48"/>
    </row>
    <row r="85" spans="1:28" s="70" customFormat="1" ht="63.75" x14ac:dyDescent="0.2">
      <c r="A85" s="32"/>
      <c r="B85" s="193"/>
      <c r="C85" s="37"/>
      <c r="D85" s="40"/>
      <c r="E85" s="193"/>
      <c r="F85" s="37"/>
      <c r="G85" s="45"/>
      <c r="H85" s="51"/>
      <c r="I85" s="31"/>
      <c r="J85" s="31"/>
      <c r="K85" s="104"/>
      <c r="L85" s="31"/>
      <c r="M85" s="35"/>
      <c r="N85" s="49"/>
      <c r="O85" s="60">
        <v>830108498</v>
      </c>
      <c r="P85" s="116">
        <v>0</v>
      </c>
      <c r="Q85" s="48" t="s">
        <v>372</v>
      </c>
      <c r="R85" s="40" t="s">
        <v>383</v>
      </c>
      <c r="S85" s="60">
        <v>2446607</v>
      </c>
      <c r="T85" s="33" t="s">
        <v>45</v>
      </c>
      <c r="U85" s="105" t="s">
        <v>125</v>
      </c>
      <c r="V85" s="116">
        <v>4</v>
      </c>
      <c r="W85" s="82">
        <v>12480000</v>
      </c>
      <c r="X85" s="31">
        <v>42089</v>
      </c>
      <c r="Y85" s="81"/>
      <c r="Z85" s="36"/>
      <c r="AA85" s="132"/>
      <c r="AB85" s="48"/>
    </row>
    <row r="86" spans="1:28" s="70" customFormat="1" ht="80.25" customHeight="1" x14ac:dyDescent="0.2">
      <c r="A86" s="32">
        <v>41</v>
      </c>
      <c r="B86" s="193" t="e">
        <f>IF($AC$6='CONTRATOS ENE A SEP 2015'!#REF!,'CONTRATOS ENE A SEP 2015'!#REF!,0)</f>
        <v>#REF!</v>
      </c>
      <c r="C86" s="37" t="e">
        <f t="shared" si="0"/>
        <v>#REF!</v>
      </c>
      <c r="D86" s="40" t="e">
        <f t="shared" si="1"/>
        <v>#REF!</v>
      </c>
      <c r="E86" s="193" t="e">
        <f>+IF('CONTRATOS ENE A SEP 2015'!#REF!=PRECONTRACTUAL!$AC$6,'CONTRATOS ENE A SEP 2015'!#REF!,0)</f>
        <v>#REF!</v>
      </c>
      <c r="F86" s="37" t="e">
        <f t="shared" si="2"/>
        <v>#REF!</v>
      </c>
      <c r="G86" s="45" t="e">
        <f>+VLOOKUP(E86,DATOS,20,0)</f>
        <v>#REF!</v>
      </c>
      <c r="H86" s="51" t="s">
        <v>123</v>
      </c>
      <c r="I86" s="31">
        <v>42087</v>
      </c>
      <c r="J86" s="31">
        <v>42116</v>
      </c>
      <c r="K86" s="104" t="s">
        <v>124</v>
      </c>
      <c r="L86" s="31" t="s">
        <v>59</v>
      </c>
      <c r="M86" s="35" t="s">
        <v>59</v>
      </c>
      <c r="N86" s="49" t="s">
        <v>59</v>
      </c>
      <c r="O86" s="60" t="e">
        <f t="shared" si="3"/>
        <v>#REF!</v>
      </c>
      <c r="P86" s="116" t="e">
        <f t="shared" si="4"/>
        <v>#REF!</v>
      </c>
      <c r="Q86" s="48" t="e">
        <f t="shared" si="5"/>
        <v>#REF!</v>
      </c>
      <c r="R86" s="40" t="e">
        <f t="shared" si="6"/>
        <v>#REF!</v>
      </c>
      <c r="S86" s="128" t="e">
        <f>+VLOOKUP(O86,TERCERO,5,0)</f>
        <v>#REF!</v>
      </c>
      <c r="T86" s="33" t="e">
        <f t="shared" si="8"/>
        <v>#REF!</v>
      </c>
      <c r="U86" s="105" t="s">
        <v>125</v>
      </c>
      <c r="V86" s="116">
        <v>1</v>
      </c>
      <c r="W86" s="82">
        <v>22320000</v>
      </c>
      <c r="X86" s="73">
        <v>42116</v>
      </c>
      <c r="Y86" s="81" t="e">
        <f t="shared" si="9"/>
        <v>#REF!</v>
      </c>
      <c r="Z86" s="36"/>
      <c r="AA86" s="132" t="s">
        <v>8</v>
      </c>
      <c r="AB86" s="48" t="s">
        <v>373</v>
      </c>
    </row>
    <row r="87" spans="1:28" s="70" customFormat="1" ht="96" x14ac:dyDescent="0.2">
      <c r="A87" s="32">
        <v>42</v>
      </c>
      <c r="B87" s="193" t="e">
        <f>IF($AC$6='CONTRATOS ENE A SEP 2015'!#REF!,'CONTRATOS ENE A SEP 2015'!#REF!,0)</f>
        <v>#REF!</v>
      </c>
      <c r="C87" s="37" t="e">
        <f t="shared" si="0"/>
        <v>#REF!</v>
      </c>
      <c r="D87" s="40" t="e">
        <f t="shared" si="1"/>
        <v>#REF!</v>
      </c>
      <c r="E87" s="193" t="e">
        <f>+IF('CONTRATOS ENE A SEP 2015'!#REF!=PRECONTRACTUAL!$AC$6,'CONTRATOS ENE A SEP 2015'!#REF!,0)</f>
        <v>#REF!</v>
      </c>
      <c r="F87" s="37" t="e">
        <f t="shared" si="2"/>
        <v>#REF!</v>
      </c>
      <c r="G87" s="45" t="e">
        <f>+VLOOKUP(E87,DATOS,20,0)</f>
        <v>#REF!</v>
      </c>
      <c r="H87" s="51" t="s">
        <v>123</v>
      </c>
      <c r="I87" s="31">
        <v>42102</v>
      </c>
      <c r="J87" s="31">
        <v>42109</v>
      </c>
      <c r="K87" s="104" t="s">
        <v>124</v>
      </c>
      <c r="L87" s="31">
        <v>42103</v>
      </c>
      <c r="M87" s="35">
        <v>1</v>
      </c>
      <c r="N87" s="131" t="s">
        <v>375</v>
      </c>
      <c r="O87" s="60" t="e">
        <f t="shared" si="3"/>
        <v>#REF!</v>
      </c>
      <c r="P87" s="116" t="e">
        <f t="shared" si="4"/>
        <v>#REF!</v>
      </c>
      <c r="Q87" s="48" t="e">
        <f t="shared" si="5"/>
        <v>#REF!</v>
      </c>
      <c r="R87" s="40" t="e">
        <f t="shared" si="6"/>
        <v>#REF!</v>
      </c>
      <c r="S87" s="60" t="e">
        <f t="shared" si="7"/>
        <v>#REF!</v>
      </c>
      <c r="T87" s="33" t="e">
        <f t="shared" si="8"/>
        <v>#REF!</v>
      </c>
      <c r="U87" s="105" t="s">
        <v>125</v>
      </c>
      <c r="V87" s="116">
        <v>1</v>
      </c>
      <c r="W87" s="82">
        <f>1650000*5</f>
        <v>8250000</v>
      </c>
      <c r="X87" s="31">
        <v>42109</v>
      </c>
      <c r="Y87" s="81" t="e">
        <f t="shared" si="9"/>
        <v>#REF!</v>
      </c>
      <c r="Z87" s="36"/>
      <c r="AA87" s="33" t="s">
        <v>34</v>
      </c>
      <c r="AB87" s="48" t="s">
        <v>362</v>
      </c>
    </row>
    <row r="88" spans="1:28" s="70" customFormat="1" ht="63.75" x14ac:dyDescent="0.2">
      <c r="A88" s="32"/>
      <c r="B88" s="193"/>
      <c r="C88" s="37"/>
      <c r="D88" s="40"/>
      <c r="E88" s="193"/>
      <c r="F88" s="37"/>
      <c r="G88" s="45"/>
      <c r="H88" s="51"/>
      <c r="I88" s="31"/>
      <c r="J88" s="31"/>
      <c r="K88" s="104"/>
      <c r="L88" s="31"/>
      <c r="M88" s="35"/>
      <c r="N88" s="49"/>
      <c r="O88" s="60">
        <v>830060543</v>
      </c>
      <c r="P88" s="116">
        <v>5</v>
      </c>
      <c r="Q88" s="48" t="s">
        <v>374</v>
      </c>
      <c r="R88" s="40" t="s">
        <v>383</v>
      </c>
      <c r="S88" s="60">
        <v>2446607</v>
      </c>
      <c r="T88" s="33" t="s">
        <v>45</v>
      </c>
      <c r="U88" s="105" t="s">
        <v>125</v>
      </c>
      <c r="V88" s="116">
        <v>2</v>
      </c>
      <c r="W88" s="82">
        <f>2453400*5</f>
        <v>12267000</v>
      </c>
      <c r="X88" s="31">
        <v>42109</v>
      </c>
      <c r="Y88" s="81"/>
      <c r="Z88" s="36"/>
      <c r="AA88" s="132"/>
      <c r="AB88" s="48"/>
    </row>
    <row r="89" spans="1:28" s="70" customFormat="1" ht="25.5" x14ac:dyDescent="0.2">
      <c r="A89" s="32">
        <v>43</v>
      </c>
      <c r="B89" s="193" t="e">
        <f>IF($AC$6='CONTRATOS ENE A SEP 2015'!#REF!,'CONTRATOS ENE A SEP 2015'!#REF!,0)</f>
        <v>#REF!</v>
      </c>
      <c r="C89" s="37" t="e">
        <f t="shared" si="0"/>
        <v>#REF!</v>
      </c>
      <c r="D89" s="40" t="e">
        <f t="shared" si="1"/>
        <v>#REF!</v>
      </c>
      <c r="E89" s="193" t="e">
        <f>+IF('CONTRATOS ENE A SEP 2015'!#REF!=PRECONTRACTUAL!$AC$6,'CONTRATOS ENE A SEP 2015'!#REF!,0)</f>
        <v>#REF!</v>
      </c>
      <c r="F89" s="37" t="e">
        <f t="shared" ref="F89:F93" si="10">+VLOOKUP(E89,DATOS,3,0)</f>
        <v>#REF!</v>
      </c>
      <c r="G89" s="45" t="e">
        <f t="shared" ref="G89:G93" si="11">+VLOOKUP(E89,DATOS,20,0)</f>
        <v>#REF!</v>
      </c>
      <c r="H89" s="51" t="s">
        <v>123</v>
      </c>
      <c r="I89" s="31">
        <v>42117</v>
      </c>
      <c r="J89" s="31">
        <v>42121</v>
      </c>
      <c r="K89" s="104" t="s">
        <v>124</v>
      </c>
      <c r="L89" s="31" t="s">
        <v>59</v>
      </c>
      <c r="M89" s="35" t="s">
        <v>59</v>
      </c>
      <c r="N89" s="49" t="s">
        <v>59</v>
      </c>
      <c r="O89" s="60" t="e">
        <f t="shared" si="3"/>
        <v>#REF!</v>
      </c>
      <c r="P89" s="116" t="e">
        <f t="shared" si="4"/>
        <v>#REF!</v>
      </c>
      <c r="Q89" s="48" t="e">
        <f t="shared" si="5"/>
        <v>#REF!</v>
      </c>
      <c r="R89" s="40" t="e">
        <f t="shared" si="6"/>
        <v>#REF!</v>
      </c>
      <c r="S89" s="60" t="e">
        <f t="shared" si="7"/>
        <v>#REF!</v>
      </c>
      <c r="T89" s="33" t="e">
        <f t="shared" si="8"/>
        <v>#REF!</v>
      </c>
      <c r="U89" s="105" t="s">
        <v>125</v>
      </c>
      <c r="V89" s="116">
        <v>1</v>
      </c>
      <c r="W89" s="82">
        <v>15000000</v>
      </c>
      <c r="X89" s="73">
        <v>42121</v>
      </c>
      <c r="Y89" s="81" t="e">
        <f t="shared" si="9"/>
        <v>#REF!</v>
      </c>
      <c r="Z89" s="36"/>
      <c r="AA89" s="132" t="s">
        <v>8</v>
      </c>
      <c r="AB89" s="48" t="s">
        <v>377</v>
      </c>
    </row>
    <row r="90" spans="1:28" s="171" customFormat="1" ht="12.75" x14ac:dyDescent="0.2">
      <c r="A90" s="188">
        <v>44</v>
      </c>
      <c r="B90" s="193" t="e">
        <f>IF($AC$6='CONTRATOS ENE A SEP 2015'!#REF!,'CONTRATOS ENE A SEP 2015'!#REF!,0)</f>
        <v>#REF!</v>
      </c>
      <c r="C90" s="152" t="e">
        <f t="shared" ref="C90" si="12">+VLOOKUP(B90,CONTRATO,4,0)</f>
        <v>#REF!</v>
      </c>
      <c r="D90" s="153" t="e">
        <f t="shared" ref="D90" si="13">+VLOOKUP(B90,CONTRATO,5,0)</f>
        <v>#REF!</v>
      </c>
      <c r="E90" s="193" t="e">
        <f>+IF('CONTRATOS ENE A SEP 2015'!#REF!=PRECONTRACTUAL!$AC$6,'CONTRATOS ENE A SEP 2015'!#REF!,0)</f>
        <v>#REF!</v>
      </c>
      <c r="F90" s="152" t="e">
        <f t="shared" ref="F90" si="14">+VLOOKUP(E90,DATOS,3,0)</f>
        <v>#REF!</v>
      </c>
      <c r="G90" s="187" t="e">
        <f t="shared" si="11"/>
        <v>#REF!</v>
      </c>
      <c r="H90" s="161" t="s">
        <v>123</v>
      </c>
      <c r="I90" s="155">
        <v>42067</v>
      </c>
      <c r="J90" s="155">
        <v>42121</v>
      </c>
      <c r="K90" s="162" t="s">
        <v>124</v>
      </c>
      <c r="L90" s="155" t="s">
        <v>59</v>
      </c>
      <c r="M90" s="163" t="s">
        <v>59</v>
      </c>
      <c r="N90" s="164" t="s">
        <v>59</v>
      </c>
      <c r="O90" s="165" t="e">
        <f t="shared" si="3"/>
        <v>#REF!</v>
      </c>
      <c r="P90" s="166" t="e">
        <f t="shared" ref="P90" si="15">+VLOOKUP(O90,TERCERO,2,0)</f>
        <v>#REF!</v>
      </c>
      <c r="Q90" s="157" t="e">
        <f t="shared" ref="Q90" si="16">+VLOOKUP(O90,TERCERO,3,0)</f>
        <v>#REF!</v>
      </c>
      <c r="R90" s="153" t="e">
        <f t="shared" ref="R90" si="17">+VLOOKUP(O90,TERCERO,4,0)</f>
        <v>#REF!</v>
      </c>
      <c r="S90" s="165" t="e">
        <f t="shared" ref="S90" si="18">+VLOOKUP(O90,TERCERO,5,0)</f>
        <v>#REF!</v>
      </c>
      <c r="T90" s="154" t="e">
        <f t="shared" ref="T90" si="19">+VLOOKUP(O90,TERCERO,7,0)</f>
        <v>#REF!</v>
      </c>
      <c r="U90" s="156" t="s">
        <v>125</v>
      </c>
      <c r="V90" s="166">
        <v>1</v>
      </c>
      <c r="W90" s="167">
        <v>0</v>
      </c>
      <c r="X90" s="168">
        <v>42121</v>
      </c>
      <c r="Y90" s="169" t="e">
        <f t="shared" ref="Y90:Y101" si="20">+"Contrato"&amp;" "&amp;B90&amp;" "&amp;"de"&amp;" "&amp;"2015"</f>
        <v>#REF!</v>
      </c>
      <c r="Z90" s="170"/>
      <c r="AA90" s="169" t="e">
        <f t="shared" ref="AA90" si="21">+"Contrato"&amp;" "&amp;D90&amp;" "&amp;"de"&amp;" "&amp;"2015"</f>
        <v>#REF!</v>
      </c>
      <c r="AB90" s="157" t="s">
        <v>122</v>
      </c>
    </row>
    <row r="91" spans="1:28" s="70" customFormat="1" ht="25.5" x14ac:dyDescent="0.2">
      <c r="A91" s="32">
        <v>45</v>
      </c>
      <c r="B91" s="193" t="e">
        <f>IF($AC$6='CONTRATOS ENE A SEP 2015'!#REF!,'CONTRATOS ENE A SEP 2015'!#REF!,0)</f>
        <v>#REF!</v>
      </c>
      <c r="C91" s="37" t="e">
        <f>+VLOOKUP(B86,CONTRATO,4,0)</f>
        <v>#REF!</v>
      </c>
      <c r="D91" s="40" t="e">
        <f>+VLOOKUP(B86,CONTRATO,5,0)</f>
        <v>#REF!</v>
      </c>
      <c r="E91" s="193" t="e">
        <f>+IF('CONTRATOS ENE A SEP 2015'!#REF!=PRECONTRACTUAL!$AC$6,'CONTRATOS ENE A SEP 2015'!#REF!,0)</f>
        <v>#REF!</v>
      </c>
      <c r="F91" s="37" t="e">
        <f t="shared" si="10"/>
        <v>#REF!</v>
      </c>
      <c r="G91" s="45" t="e">
        <f t="shared" si="11"/>
        <v>#REF!</v>
      </c>
      <c r="H91" s="51" t="s">
        <v>123</v>
      </c>
      <c r="I91" s="31">
        <v>42104</v>
      </c>
      <c r="J91" s="31">
        <v>42128</v>
      </c>
      <c r="K91" s="104" t="s">
        <v>124</v>
      </c>
      <c r="L91" s="31" t="s">
        <v>59</v>
      </c>
      <c r="M91" s="31" t="s">
        <v>59</v>
      </c>
      <c r="N91" s="31" t="s">
        <v>59</v>
      </c>
      <c r="O91" s="60" t="e">
        <f>VLOOKUP(B91,CONTRATO,8,0)</f>
        <v>#REF!</v>
      </c>
      <c r="P91" s="116" t="e">
        <f t="shared" ref="P91" si="22">+VLOOKUP(O91,TERCERO,2,0)</f>
        <v>#REF!</v>
      </c>
      <c r="Q91" s="48" t="e">
        <f t="shared" ref="Q91" si="23">+VLOOKUP(O91,TERCERO,3,0)</f>
        <v>#REF!</v>
      </c>
      <c r="R91" s="40" t="e">
        <f t="shared" ref="R91" si="24">+VLOOKUP(O91,TERCERO,4,0)</f>
        <v>#REF!</v>
      </c>
      <c r="S91" s="128" t="e">
        <f t="shared" ref="S91" si="25">+VLOOKUP(O91,TERCERO,5,0)</f>
        <v>#REF!</v>
      </c>
      <c r="T91" s="33" t="e">
        <f t="shared" ref="T91" si="26">+VLOOKUP(O91,TERCERO,7,0)</f>
        <v>#REF!</v>
      </c>
      <c r="U91" s="105" t="s">
        <v>125</v>
      </c>
      <c r="V91" s="116">
        <v>1</v>
      </c>
      <c r="W91" s="175">
        <v>14080000</v>
      </c>
      <c r="X91" s="73">
        <v>42128</v>
      </c>
      <c r="Y91" s="81" t="e">
        <f t="shared" si="20"/>
        <v>#REF!</v>
      </c>
      <c r="Z91" s="36"/>
      <c r="AA91" s="132" t="s">
        <v>8</v>
      </c>
      <c r="AB91" s="48" t="s">
        <v>111</v>
      </c>
    </row>
    <row r="92" spans="1:28" s="70" customFormat="1" ht="118.5" customHeight="1" x14ac:dyDescent="0.2">
      <c r="A92" s="32">
        <v>46</v>
      </c>
      <c r="B92" s="193" t="e">
        <f>IF($AC$6='CONTRATOS ENE A SEP 2015'!#REF!,'CONTRATOS ENE A SEP 2015'!#REF!,0)</f>
        <v>#REF!</v>
      </c>
      <c r="C92" s="37" t="e">
        <f>+VLOOKUP(B87,CONTRATO,4,0)</f>
        <v>#REF!</v>
      </c>
      <c r="D92" s="40" t="e">
        <f>+VLOOKUP(B87,CONTRATO,5,0)</f>
        <v>#REF!</v>
      </c>
      <c r="E92" s="193" t="e">
        <f>+IF('CONTRATOS ENE A SEP 2015'!#REF!=PRECONTRACTUAL!$AC$6,'CONTRATOS ENE A SEP 2015'!#REF!,0)</f>
        <v>#REF!</v>
      </c>
      <c r="F92" s="37" t="e">
        <f t="shared" ref="F92" si="27">+VLOOKUP(E92,DATOS,3,0)</f>
        <v>#REF!</v>
      </c>
      <c r="G92" s="45" t="e">
        <f t="shared" ref="G92" si="28">+VLOOKUP(E92,DATOS,20,0)</f>
        <v>#REF!</v>
      </c>
      <c r="H92" s="51" t="s">
        <v>123</v>
      </c>
      <c r="I92" s="31">
        <v>42114</v>
      </c>
      <c r="J92" s="31">
        <v>42130</v>
      </c>
      <c r="K92" s="104" t="s">
        <v>124</v>
      </c>
      <c r="L92" s="31" t="s">
        <v>59</v>
      </c>
      <c r="M92" s="31" t="s">
        <v>59</v>
      </c>
      <c r="N92" s="31" t="s">
        <v>59</v>
      </c>
      <c r="O92" s="60" t="e">
        <f>VLOOKUP(B92,CONTRATO,8,0)</f>
        <v>#REF!</v>
      </c>
      <c r="P92" s="116" t="e">
        <f t="shared" ref="P92:P93" si="29">+VLOOKUP(O92,TERCERO,2,0)</f>
        <v>#REF!</v>
      </c>
      <c r="Q92" s="48" t="e">
        <f t="shared" ref="Q92:Q93" si="30">+VLOOKUP(O92,TERCERO,3,0)</f>
        <v>#REF!</v>
      </c>
      <c r="R92" s="40" t="e">
        <f t="shared" ref="R92" si="31">+VLOOKUP(O92,TERCERO,4,0)</f>
        <v>#REF!</v>
      </c>
      <c r="S92" s="128" t="e">
        <f t="shared" ref="S92" si="32">+VLOOKUP(O92,TERCERO,5,0)</f>
        <v>#REF!</v>
      </c>
      <c r="T92" s="33" t="e">
        <f t="shared" ref="T92" si="33">+VLOOKUP(O92,TERCERO,7,0)</f>
        <v>#REF!</v>
      </c>
      <c r="U92" s="105" t="s">
        <v>125</v>
      </c>
      <c r="V92" s="116">
        <v>1</v>
      </c>
      <c r="W92" s="175">
        <v>120000000</v>
      </c>
      <c r="X92" s="73">
        <v>42130</v>
      </c>
      <c r="Y92" s="81" t="e">
        <f t="shared" si="20"/>
        <v>#REF!</v>
      </c>
      <c r="Z92" s="36"/>
      <c r="AA92" s="132" t="s">
        <v>8</v>
      </c>
      <c r="AB92" s="48" t="s">
        <v>412</v>
      </c>
    </row>
    <row r="93" spans="1:28" s="70" customFormat="1" ht="84" x14ac:dyDescent="0.2">
      <c r="A93" s="32">
        <v>47</v>
      </c>
      <c r="B93" s="193" t="e">
        <f>IF($AC$6='CONTRATOS ENE A SEP 2015'!#REF!,'CONTRATOS ENE A SEP 2015'!#REF!,0)</f>
        <v>#REF!</v>
      </c>
      <c r="C93" s="37" t="e">
        <f>+VLOOKUP(B93,CONTRATO,4,0)</f>
        <v>#REF!</v>
      </c>
      <c r="D93" s="40" t="e">
        <f t="shared" ref="D93" si="34">+VLOOKUP(B93,CONTRATO,5,0)</f>
        <v>#REF!</v>
      </c>
      <c r="E93" s="193" t="e">
        <f>+IF('CONTRATOS ENE A SEP 2015'!#REF!=PRECONTRACTUAL!$AC$6,'CONTRATOS ENE A SEP 2015'!#REF!,0)</f>
        <v>#REF!</v>
      </c>
      <c r="F93" s="37" t="e">
        <f t="shared" si="10"/>
        <v>#REF!</v>
      </c>
      <c r="G93" s="45" t="e">
        <f t="shared" si="11"/>
        <v>#REF!</v>
      </c>
      <c r="H93" s="51" t="s">
        <v>123</v>
      </c>
      <c r="I93" s="31">
        <v>42110</v>
      </c>
      <c r="J93" s="31">
        <v>42117</v>
      </c>
      <c r="K93" s="104" t="s">
        <v>124</v>
      </c>
      <c r="L93" s="31">
        <v>42116</v>
      </c>
      <c r="M93" s="35">
        <v>1</v>
      </c>
      <c r="N93" s="131" t="s">
        <v>419</v>
      </c>
      <c r="O93" s="60" t="e">
        <f t="shared" ref="O93" si="35">VLOOKUP(B93,CONTRATO,8,0)</f>
        <v>#REF!</v>
      </c>
      <c r="P93" s="116" t="e">
        <f t="shared" si="29"/>
        <v>#REF!</v>
      </c>
      <c r="Q93" s="48" t="e">
        <f t="shared" si="30"/>
        <v>#REF!</v>
      </c>
      <c r="R93" s="40" t="e">
        <f t="shared" ref="R93" si="36">+VLOOKUP(O93,TERCERO,4,0)</f>
        <v>#REF!</v>
      </c>
      <c r="S93" s="128" t="e">
        <f t="shared" ref="S93" si="37">+VLOOKUP(O93,TERCERO,5,0)</f>
        <v>#REF!</v>
      </c>
      <c r="T93" s="33" t="e">
        <f t="shared" ref="T93" si="38">+VLOOKUP(O93,TERCERO,7,0)</f>
        <v>#REF!</v>
      </c>
      <c r="U93" s="105" t="s">
        <v>125</v>
      </c>
      <c r="V93" s="116">
        <v>1</v>
      </c>
      <c r="W93" s="45">
        <v>153990000</v>
      </c>
      <c r="X93" s="73">
        <v>42117</v>
      </c>
      <c r="Y93" s="81" t="e">
        <f t="shared" si="20"/>
        <v>#REF!</v>
      </c>
      <c r="Z93" s="36"/>
      <c r="AA93" s="132" t="s">
        <v>8</v>
      </c>
      <c r="AB93" s="48" t="s">
        <v>122</v>
      </c>
    </row>
    <row r="94" spans="1:28" s="70" customFormat="1" ht="25.5" x14ac:dyDescent="0.2">
      <c r="A94" s="32"/>
      <c r="B94" s="193"/>
      <c r="C94" s="37"/>
      <c r="D94" s="40"/>
      <c r="E94" s="193"/>
      <c r="F94" s="37"/>
      <c r="G94" s="45"/>
      <c r="H94" s="51"/>
      <c r="I94" s="31"/>
      <c r="J94" s="31"/>
      <c r="K94" s="104"/>
      <c r="L94" s="31"/>
      <c r="M94" s="35"/>
      <c r="N94" s="49"/>
      <c r="O94" s="60">
        <v>830008059</v>
      </c>
      <c r="P94" s="116">
        <v>1</v>
      </c>
      <c r="Q94" s="48" t="s">
        <v>415</v>
      </c>
      <c r="R94" s="40" t="s">
        <v>337</v>
      </c>
      <c r="S94" s="128">
        <v>2446607</v>
      </c>
      <c r="T94" s="33" t="s">
        <v>6</v>
      </c>
      <c r="U94" s="105" t="s">
        <v>125</v>
      </c>
      <c r="V94" s="116">
        <v>2</v>
      </c>
      <c r="W94" s="45">
        <v>161450164</v>
      </c>
      <c r="X94" s="73">
        <v>42117</v>
      </c>
      <c r="Y94" s="81"/>
      <c r="Z94" s="36"/>
      <c r="AA94" s="40" t="s">
        <v>219</v>
      </c>
      <c r="AB94" s="48"/>
    </row>
    <row r="95" spans="1:28" s="70" customFormat="1" ht="25.5" x14ac:dyDescent="0.2">
      <c r="A95" s="32"/>
      <c r="B95" s="193"/>
      <c r="C95" s="37"/>
      <c r="D95" s="40"/>
      <c r="E95" s="193"/>
      <c r="F95" s="37"/>
      <c r="G95" s="45"/>
      <c r="H95" s="51"/>
      <c r="I95" s="31"/>
      <c r="J95" s="31"/>
      <c r="K95" s="104"/>
      <c r="L95" s="31"/>
      <c r="M95" s="35"/>
      <c r="N95" s="49"/>
      <c r="O95" s="60">
        <v>860078645</v>
      </c>
      <c r="P95" s="116">
        <v>6</v>
      </c>
      <c r="Q95" s="148" t="s">
        <v>416</v>
      </c>
      <c r="R95" s="40" t="s">
        <v>337</v>
      </c>
      <c r="S95" s="128">
        <v>2446607</v>
      </c>
      <c r="T95" s="33" t="s">
        <v>6</v>
      </c>
      <c r="U95" s="105" t="s">
        <v>125</v>
      </c>
      <c r="V95" s="116">
        <v>3</v>
      </c>
      <c r="W95" s="45">
        <v>142999000</v>
      </c>
      <c r="X95" s="73">
        <v>42117</v>
      </c>
      <c r="Y95" s="81"/>
      <c r="Z95" s="36"/>
      <c r="AA95" s="132"/>
      <c r="AB95" s="48"/>
    </row>
    <row r="96" spans="1:28" s="70" customFormat="1" ht="25.5" x14ac:dyDescent="0.2">
      <c r="A96" s="32"/>
      <c r="B96" s="193"/>
      <c r="C96" s="37"/>
      <c r="D96" s="40"/>
      <c r="E96" s="193"/>
      <c r="F96" s="37"/>
      <c r="G96" s="45"/>
      <c r="H96" s="51"/>
      <c r="I96" s="31"/>
      <c r="J96" s="31"/>
      <c r="K96" s="104"/>
      <c r="L96" s="31"/>
      <c r="M96" s="35"/>
      <c r="N96" s="49"/>
      <c r="O96" s="60">
        <v>860066942</v>
      </c>
      <c r="P96" s="116">
        <v>7</v>
      </c>
      <c r="Q96" s="148" t="s">
        <v>417</v>
      </c>
      <c r="R96" s="40" t="s">
        <v>337</v>
      </c>
      <c r="S96" s="128">
        <v>2446607</v>
      </c>
      <c r="T96" s="33" t="s">
        <v>44</v>
      </c>
      <c r="U96" s="105" t="s">
        <v>125</v>
      </c>
      <c r="V96" s="116">
        <v>4</v>
      </c>
      <c r="W96" s="45">
        <v>168339200</v>
      </c>
      <c r="X96" s="73">
        <v>42117</v>
      </c>
      <c r="Y96" s="81"/>
      <c r="Z96" s="36"/>
      <c r="AA96" s="132"/>
      <c r="AB96" s="48"/>
    </row>
    <row r="97" spans="1:28" s="70" customFormat="1" ht="63.75" x14ac:dyDescent="0.2">
      <c r="A97" s="32"/>
      <c r="B97" s="193"/>
      <c r="C97" s="37"/>
      <c r="D97" s="40"/>
      <c r="E97" s="193"/>
      <c r="F97" s="37"/>
      <c r="G97" s="45"/>
      <c r="H97" s="51"/>
      <c r="I97" s="31"/>
      <c r="J97" s="31"/>
      <c r="K97" s="104"/>
      <c r="L97" s="31"/>
      <c r="M97" s="35"/>
      <c r="N97" s="49"/>
      <c r="O97" s="149">
        <v>900149418</v>
      </c>
      <c r="P97" s="116">
        <v>0</v>
      </c>
      <c r="Q97" s="48" t="s">
        <v>418</v>
      </c>
      <c r="R97" s="40" t="s">
        <v>337</v>
      </c>
      <c r="S97" s="128">
        <v>2446607</v>
      </c>
      <c r="T97" s="33" t="s">
        <v>45</v>
      </c>
      <c r="U97" s="105" t="s">
        <v>125</v>
      </c>
      <c r="V97" s="116">
        <v>5</v>
      </c>
      <c r="W97" s="45">
        <v>162910400</v>
      </c>
      <c r="X97" s="73">
        <v>42117</v>
      </c>
      <c r="Y97" s="81"/>
      <c r="Z97" s="36"/>
      <c r="AA97" s="132"/>
      <c r="AB97" s="48"/>
    </row>
    <row r="98" spans="1:28" s="70" customFormat="1" ht="66" customHeight="1" x14ac:dyDescent="0.2">
      <c r="A98" s="32">
        <v>48</v>
      </c>
      <c r="B98" s="193" t="e">
        <f>IF($AC$6='CONTRATOS ENE A SEP 2015'!#REF!,'CONTRATOS ENE A SEP 2015'!#REF!,0)</f>
        <v>#REF!</v>
      </c>
      <c r="C98" s="37" t="e">
        <f>+VLOOKUP(B98,CONTRATO,4,0)</f>
        <v>#REF!</v>
      </c>
      <c r="D98" s="40" t="e">
        <f t="shared" ref="D98" si="39">+VLOOKUP(B98,CONTRATO,5,0)</f>
        <v>#REF!</v>
      </c>
      <c r="E98" s="193" t="e">
        <f>+IF('CONTRATOS ENE A SEP 2015'!#REF!=PRECONTRACTUAL!$AC$6,'CONTRATOS ENE A SEP 2015'!#REF!,0)</f>
        <v>#REF!</v>
      </c>
      <c r="F98" s="37" t="e">
        <f>+VLOOKUP(E98,DATOS,3,0)</f>
        <v>#REF!</v>
      </c>
      <c r="G98" s="45" t="e">
        <f>+VLOOKUP(E98,DATOS,20,0)</f>
        <v>#REF!</v>
      </c>
      <c r="H98" s="51" t="s">
        <v>123</v>
      </c>
      <c r="I98" s="31">
        <v>42116</v>
      </c>
      <c r="J98" s="31">
        <v>42122</v>
      </c>
      <c r="K98" s="104" t="s">
        <v>124</v>
      </c>
      <c r="L98" s="31" t="s">
        <v>59</v>
      </c>
      <c r="M98" s="35" t="s">
        <v>59</v>
      </c>
      <c r="N98" s="49" t="s">
        <v>59</v>
      </c>
      <c r="O98" s="60" t="e">
        <f t="shared" ref="O98" si="40">VLOOKUP(B98,CONTRATO,8,0)</f>
        <v>#REF!</v>
      </c>
      <c r="P98" s="116" t="e">
        <f t="shared" ref="P98" si="41">+VLOOKUP(O98,TERCERO,2,0)</f>
        <v>#REF!</v>
      </c>
      <c r="Q98" s="48" t="e">
        <f t="shared" ref="Q98" si="42">+VLOOKUP(O98,TERCERO,3,0)</f>
        <v>#REF!</v>
      </c>
      <c r="R98" s="40" t="e">
        <f t="shared" ref="R98" si="43">+VLOOKUP(O98,TERCERO,4,0)</f>
        <v>#REF!</v>
      </c>
      <c r="S98" s="128" t="e">
        <f t="shared" ref="S98" si="44">+VLOOKUP(O98,TERCERO,5,0)</f>
        <v>#REF!</v>
      </c>
      <c r="T98" s="33" t="e">
        <f t="shared" ref="T98" si="45">+VLOOKUP(O98,TERCERO,7,0)</f>
        <v>#REF!</v>
      </c>
      <c r="U98" s="105" t="s">
        <v>125</v>
      </c>
      <c r="V98" s="116">
        <v>1</v>
      </c>
      <c r="W98" s="146">
        <v>3860</v>
      </c>
      <c r="X98" s="73">
        <v>42122</v>
      </c>
      <c r="Y98" s="81" t="e">
        <f t="shared" si="20"/>
        <v>#REF!</v>
      </c>
      <c r="Z98" s="36"/>
      <c r="AA98" s="40" t="s">
        <v>8</v>
      </c>
      <c r="AB98" s="48" t="s">
        <v>273</v>
      </c>
    </row>
    <row r="99" spans="1:28" s="70" customFormat="1" ht="92.25" customHeight="1" x14ac:dyDescent="0.2">
      <c r="A99" s="32"/>
      <c r="B99" s="193"/>
      <c r="C99" s="37"/>
      <c r="D99" s="40"/>
      <c r="E99" s="193"/>
      <c r="F99" s="37"/>
      <c r="G99" s="45"/>
      <c r="H99" s="51"/>
      <c r="I99" s="31"/>
      <c r="J99" s="31"/>
      <c r="K99" s="104"/>
      <c r="L99" s="31"/>
      <c r="M99" s="35"/>
      <c r="N99" s="49"/>
      <c r="O99" s="60">
        <v>900280994</v>
      </c>
      <c r="P99" s="116">
        <v>0</v>
      </c>
      <c r="Q99" s="48" t="s">
        <v>423</v>
      </c>
      <c r="R99" s="40" t="s">
        <v>337</v>
      </c>
      <c r="S99" s="128">
        <v>2446607</v>
      </c>
      <c r="T99" s="33" t="s">
        <v>6</v>
      </c>
      <c r="U99" s="105" t="s">
        <v>125</v>
      </c>
      <c r="V99" s="116">
        <v>2</v>
      </c>
      <c r="W99" s="146">
        <v>7700</v>
      </c>
      <c r="X99" s="73">
        <v>42122</v>
      </c>
      <c r="Y99" s="81"/>
      <c r="Z99" s="36"/>
      <c r="AA99" s="37"/>
      <c r="AB99" s="48"/>
    </row>
    <row r="100" spans="1:28" s="70" customFormat="1" ht="89.25" x14ac:dyDescent="0.2">
      <c r="A100" s="32">
        <v>49</v>
      </c>
      <c r="B100" s="193" t="e">
        <f>IF($AC$6='CONTRATOS ENE A SEP 2015'!#REF!,'CONTRATOS ENE A SEP 2015'!#REF!,0)</f>
        <v>#REF!</v>
      </c>
      <c r="C100" s="37" t="e">
        <f>+VLOOKUP(B100,CONTRATO,4,0)</f>
        <v>#REF!</v>
      </c>
      <c r="D100" s="40" t="e">
        <f t="shared" ref="D100:D101" si="46">+VLOOKUP(B100,CONTRATO,5,0)</f>
        <v>#REF!</v>
      </c>
      <c r="E100" s="193" t="e">
        <f>+IF('CONTRATOS ENE A SEP 2015'!#REF!=PRECONTRACTUAL!$AC$6,'CONTRATOS ENE A SEP 2015'!#REF!,0)</f>
        <v>#REF!</v>
      </c>
      <c r="F100" s="37" t="s">
        <v>403</v>
      </c>
      <c r="G100" s="45">
        <v>64000000</v>
      </c>
      <c r="H100" s="51" t="s">
        <v>123</v>
      </c>
      <c r="I100" s="31" t="s">
        <v>425</v>
      </c>
      <c r="J100" s="31">
        <v>42131</v>
      </c>
      <c r="K100" s="104" t="s">
        <v>124</v>
      </c>
      <c r="L100" s="31" t="s">
        <v>59</v>
      </c>
      <c r="M100" s="35" t="s">
        <v>59</v>
      </c>
      <c r="N100" s="49" t="s">
        <v>59</v>
      </c>
      <c r="O100" s="60" t="e">
        <f t="shared" ref="O100" si="47">VLOOKUP(B100,CONTRATO,8,0)</f>
        <v>#REF!</v>
      </c>
      <c r="P100" s="116" t="e">
        <f t="shared" ref="P100" si="48">+VLOOKUP(O100,TERCERO,2,0)</f>
        <v>#REF!</v>
      </c>
      <c r="Q100" s="48" t="e">
        <f t="shared" ref="Q100" si="49">+VLOOKUP(O100,TERCERO,3,0)</f>
        <v>#REF!</v>
      </c>
      <c r="R100" s="40" t="e">
        <f t="shared" ref="R100" si="50">+VLOOKUP(O100,TERCERO,4,0)</f>
        <v>#REF!</v>
      </c>
      <c r="S100" s="128" t="e">
        <f t="shared" ref="S100" si="51">+VLOOKUP(O100,TERCERO,5,0)</f>
        <v>#REF!</v>
      </c>
      <c r="T100" s="33" t="e">
        <f t="shared" ref="T100" si="52">+VLOOKUP(O100,TERCERO,7,0)</f>
        <v>#REF!</v>
      </c>
      <c r="U100" s="105" t="s">
        <v>125</v>
      </c>
      <c r="V100" s="116">
        <v>1</v>
      </c>
      <c r="W100" s="146">
        <v>64000000</v>
      </c>
      <c r="X100" s="73">
        <v>42131</v>
      </c>
      <c r="Y100" s="81" t="e">
        <f t="shared" si="20"/>
        <v>#REF!</v>
      </c>
      <c r="Z100" s="36"/>
      <c r="AA100" s="40" t="s">
        <v>8</v>
      </c>
      <c r="AB100" s="48" t="s">
        <v>83</v>
      </c>
    </row>
    <row r="101" spans="1:28" s="70" customFormat="1" ht="114.75" customHeight="1" x14ac:dyDescent="0.2">
      <c r="A101" s="32">
        <v>50</v>
      </c>
      <c r="B101" s="193" t="e">
        <f>IF($AC$6='CONTRATOS ENE A SEP 2015'!#REF!,'CONTRATOS ENE A SEP 2015'!#REF!,0)</f>
        <v>#REF!</v>
      </c>
      <c r="C101" s="37" t="e">
        <f>+VLOOKUP(B101,CONTRATO,4,0)</f>
        <v>#REF!</v>
      </c>
      <c r="D101" s="40" t="e">
        <f t="shared" si="46"/>
        <v>#REF!</v>
      </c>
      <c r="E101" s="193" t="e">
        <f>+IF('CONTRATOS ENE A SEP 2015'!#REF!=PRECONTRACTUAL!$AC$6,'CONTRATOS ENE A SEP 2015'!#REF!,0)</f>
        <v>#REF!</v>
      </c>
      <c r="F101" s="37" t="e">
        <f>+VLOOKUP(E101,DATOS,3,0)</f>
        <v>#REF!</v>
      </c>
      <c r="G101" s="45" t="e">
        <f>+VLOOKUP(E101,DATOS,20,0)</f>
        <v>#REF!</v>
      </c>
      <c r="H101" s="51" t="s">
        <v>123</v>
      </c>
      <c r="I101" s="31">
        <v>42116</v>
      </c>
      <c r="J101" s="31">
        <v>42122</v>
      </c>
      <c r="K101" s="104" t="s">
        <v>124</v>
      </c>
      <c r="L101" s="31">
        <v>42124</v>
      </c>
      <c r="M101" s="35">
        <v>1</v>
      </c>
      <c r="N101" s="131" t="s">
        <v>471</v>
      </c>
      <c r="O101" s="60" t="e">
        <f t="shared" ref="O101" si="53">VLOOKUP(B101,CONTRATO,8,0)</f>
        <v>#REF!</v>
      </c>
      <c r="P101" s="116" t="e">
        <f t="shared" ref="P101" si="54">+VLOOKUP(O101,TERCERO,2,0)</f>
        <v>#REF!</v>
      </c>
      <c r="Q101" s="48" t="e">
        <f t="shared" ref="Q101" si="55">+VLOOKUP(O101,TERCERO,3,0)</f>
        <v>#REF!</v>
      </c>
      <c r="R101" s="40" t="e">
        <f t="shared" ref="R101" si="56">+VLOOKUP(O101,TERCERO,4,0)</f>
        <v>#REF!</v>
      </c>
      <c r="S101" s="128" t="e">
        <f t="shared" ref="S101" si="57">+VLOOKUP(O101,TERCERO,5,0)</f>
        <v>#REF!</v>
      </c>
      <c r="T101" s="33" t="e">
        <f t="shared" ref="T101" si="58">+VLOOKUP(O101,TERCERO,7,0)</f>
        <v>#REF!</v>
      </c>
      <c r="U101" s="105" t="s">
        <v>125</v>
      </c>
      <c r="V101" s="116">
        <v>1</v>
      </c>
      <c r="W101" s="110">
        <v>15721711</v>
      </c>
      <c r="X101" s="73">
        <v>42122</v>
      </c>
      <c r="Y101" s="81" t="e">
        <f t="shared" si="20"/>
        <v>#REF!</v>
      </c>
      <c r="Z101" s="36"/>
      <c r="AA101" s="40" t="s">
        <v>8</v>
      </c>
      <c r="AB101" s="48" t="s">
        <v>460</v>
      </c>
    </row>
    <row r="102" spans="1:28" s="70" customFormat="1" ht="63.75" x14ac:dyDescent="0.2">
      <c r="A102" s="32"/>
      <c r="B102" s="193"/>
      <c r="C102" s="37"/>
      <c r="D102" s="40"/>
      <c r="E102" s="193"/>
      <c r="F102" s="37"/>
      <c r="G102" s="45"/>
      <c r="H102" s="51"/>
      <c r="I102" s="31"/>
      <c r="J102" s="31"/>
      <c r="K102" s="104"/>
      <c r="L102" s="31"/>
      <c r="M102" s="35"/>
      <c r="N102" s="49"/>
      <c r="O102" s="173">
        <v>830110394</v>
      </c>
      <c r="P102" s="116">
        <v>1</v>
      </c>
      <c r="Q102" s="172" t="s">
        <v>468</v>
      </c>
      <c r="R102" s="40" t="s">
        <v>337</v>
      </c>
      <c r="S102" s="128">
        <v>2446607</v>
      </c>
      <c r="T102" s="33" t="s">
        <v>45</v>
      </c>
      <c r="U102" s="105" t="s">
        <v>125</v>
      </c>
      <c r="V102" s="116">
        <v>2</v>
      </c>
      <c r="W102" s="118">
        <v>12273978</v>
      </c>
      <c r="X102" s="73">
        <v>42122</v>
      </c>
      <c r="Y102" s="81"/>
      <c r="Z102" s="36"/>
      <c r="AA102" s="37"/>
      <c r="AB102" s="48"/>
    </row>
    <row r="103" spans="1:28" s="70" customFormat="1" ht="63.75" x14ac:dyDescent="0.2">
      <c r="A103" s="32"/>
      <c r="B103" s="193"/>
      <c r="C103" s="37"/>
      <c r="D103" s="40"/>
      <c r="E103" s="193"/>
      <c r="F103" s="37"/>
      <c r="G103" s="45"/>
      <c r="H103" s="51"/>
      <c r="I103" s="31"/>
      <c r="J103" s="31"/>
      <c r="K103" s="104"/>
      <c r="L103" s="31"/>
      <c r="M103" s="35"/>
      <c r="N103" s="49"/>
      <c r="O103" s="173">
        <v>900524994</v>
      </c>
      <c r="P103" s="116">
        <v>1</v>
      </c>
      <c r="Q103" s="172" t="s">
        <v>469</v>
      </c>
      <c r="R103" s="40" t="s">
        <v>337</v>
      </c>
      <c r="S103" s="128">
        <v>2446607</v>
      </c>
      <c r="T103" s="33" t="s">
        <v>45</v>
      </c>
      <c r="U103" s="105" t="s">
        <v>125</v>
      </c>
      <c r="V103" s="116">
        <v>3</v>
      </c>
      <c r="W103" s="118">
        <v>17388400</v>
      </c>
      <c r="X103" s="73">
        <v>42122</v>
      </c>
      <c r="Y103" s="81"/>
      <c r="Z103" s="36"/>
      <c r="AA103" s="37"/>
      <c r="AB103" s="48"/>
    </row>
    <row r="104" spans="1:28" s="70" customFormat="1" ht="63.75" x14ac:dyDescent="0.2">
      <c r="A104" s="32"/>
      <c r="B104" s="193"/>
      <c r="C104" s="37"/>
      <c r="D104" s="40"/>
      <c r="E104" s="193"/>
      <c r="F104" s="37"/>
      <c r="G104" s="45"/>
      <c r="H104" s="51"/>
      <c r="I104" s="31"/>
      <c r="J104" s="31"/>
      <c r="K104" s="104"/>
      <c r="L104" s="31"/>
      <c r="M104" s="35"/>
      <c r="N104" s="49"/>
      <c r="O104" s="173">
        <v>800152488</v>
      </c>
      <c r="P104" s="116">
        <v>4</v>
      </c>
      <c r="Q104" s="172" t="s">
        <v>470</v>
      </c>
      <c r="R104" s="40" t="s">
        <v>337</v>
      </c>
      <c r="S104" s="128">
        <v>2446607</v>
      </c>
      <c r="T104" s="33" t="s">
        <v>45</v>
      </c>
      <c r="U104" s="105" t="s">
        <v>125</v>
      </c>
      <c r="V104" s="116">
        <v>4</v>
      </c>
      <c r="W104" s="118">
        <v>16324492</v>
      </c>
      <c r="X104" s="73">
        <v>42122</v>
      </c>
      <c r="Y104" s="81"/>
      <c r="Z104" s="36"/>
      <c r="AA104" s="37"/>
      <c r="AB104" s="48"/>
    </row>
    <row r="105" spans="1:28" s="70" customFormat="1" ht="38.25" x14ac:dyDescent="0.2">
      <c r="A105" s="32">
        <v>51</v>
      </c>
      <c r="B105" s="193" t="e">
        <f>IF($AC$6='CONTRATOS ENE A SEP 2015'!#REF!,'CONTRATOS ENE A SEP 2015'!#REF!,0)</f>
        <v>#REF!</v>
      </c>
      <c r="C105" s="37" t="e">
        <f>+VLOOKUP(B105,CONTRATO,4,0)</f>
        <v>#REF!</v>
      </c>
      <c r="D105" s="40" t="e">
        <f t="shared" ref="D105" si="59">+VLOOKUP(B105,CONTRATO,5,0)</f>
        <v>#REF!</v>
      </c>
      <c r="E105" s="193" t="e">
        <f>+IF('CONTRATOS ENE A SEP 2015'!#REF!=PRECONTRACTUAL!$AC$6,'CONTRATOS ENE A SEP 2015'!#REF!,0)</f>
        <v>#REF!</v>
      </c>
      <c r="F105" s="37" t="e">
        <f>+VLOOKUP(E105,DATOS,3,0)</f>
        <v>#REF!</v>
      </c>
      <c r="G105" s="45" t="e">
        <f>+VLOOKUP(E105,DATOS,20,0)</f>
        <v>#REF!</v>
      </c>
      <c r="H105" s="51" t="s">
        <v>123</v>
      </c>
      <c r="I105" s="31">
        <v>42121</v>
      </c>
      <c r="J105" s="31">
        <v>42128</v>
      </c>
      <c r="K105" s="104" t="s">
        <v>124</v>
      </c>
      <c r="L105" s="31" t="s">
        <v>59</v>
      </c>
      <c r="M105" s="31" t="s">
        <v>59</v>
      </c>
      <c r="N105" s="31" t="s">
        <v>59</v>
      </c>
      <c r="O105" s="60" t="e">
        <f t="shared" ref="O105" si="60">VLOOKUP(B105,CONTRATO,8,0)</f>
        <v>#REF!</v>
      </c>
      <c r="P105" s="116" t="e">
        <f t="shared" ref="P105" si="61">+VLOOKUP(O105,TERCERO,2,0)</f>
        <v>#REF!</v>
      </c>
      <c r="Q105" s="48" t="e">
        <f t="shared" ref="Q105" si="62">+VLOOKUP(O105,TERCERO,3,0)</f>
        <v>#REF!</v>
      </c>
      <c r="R105" s="40" t="e">
        <f t="shared" ref="R105" si="63">+VLOOKUP(O105,TERCERO,4,0)</f>
        <v>#REF!</v>
      </c>
      <c r="S105" s="128" t="e">
        <f t="shared" ref="S105" si="64">+VLOOKUP(O105,TERCERO,5,0)</f>
        <v>#REF!</v>
      </c>
      <c r="T105" s="33" t="e">
        <f t="shared" ref="T105" si="65">+VLOOKUP(O105,TERCERO,7,0)</f>
        <v>#REF!</v>
      </c>
      <c r="U105" s="105" t="s">
        <v>125</v>
      </c>
      <c r="V105" s="116">
        <v>1</v>
      </c>
      <c r="W105" s="118">
        <v>6450000</v>
      </c>
      <c r="X105" s="73">
        <v>42128</v>
      </c>
      <c r="Y105" s="81" t="e">
        <f t="shared" ref="Y105" si="66">+"Contrato"&amp;" "&amp;B105&amp;" "&amp;"de"&amp;" "&amp;"2015"</f>
        <v>#REF!</v>
      </c>
      <c r="Z105" s="36"/>
      <c r="AA105" s="40" t="s">
        <v>73</v>
      </c>
      <c r="AB105" s="48" t="s">
        <v>273</v>
      </c>
    </row>
    <row r="106" spans="1:28" s="70" customFormat="1" ht="63.75" x14ac:dyDescent="0.2">
      <c r="A106" s="32"/>
      <c r="B106" s="193"/>
      <c r="C106" s="37"/>
      <c r="D106" s="40"/>
      <c r="E106" s="193"/>
      <c r="F106" s="37"/>
      <c r="G106" s="45"/>
      <c r="H106" s="51"/>
      <c r="I106" s="31"/>
      <c r="J106" s="31"/>
      <c r="K106" s="104"/>
      <c r="L106" s="31"/>
      <c r="M106" s="35"/>
      <c r="N106" s="49"/>
      <c r="O106" s="117">
        <v>900209975</v>
      </c>
      <c r="P106" s="116">
        <v>1</v>
      </c>
      <c r="Q106" s="117" t="s">
        <v>472</v>
      </c>
      <c r="R106" s="40" t="s">
        <v>337</v>
      </c>
      <c r="S106" s="128">
        <v>2446607</v>
      </c>
      <c r="T106" s="33" t="s">
        <v>45</v>
      </c>
      <c r="U106" s="105" t="s">
        <v>125</v>
      </c>
      <c r="V106" s="116">
        <v>2</v>
      </c>
      <c r="W106" s="118">
        <v>8405250</v>
      </c>
      <c r="X106" s="73">
        <v>42128</v>
      </c>
      <c r="Y106" s="81"/>
      <c r="Z106" s="36"/>
      <c r="AA106" s="37"/>
      <c r="AB106" s="48"/>
    </row>
    <row r="107" spans="1:28" s="70" customFormat="1" ht="63.75" x14ac:dyDescent="0.2">
      <c r="A107" s="32"/>
      <c r="B107" s="193"/>
      <c r="C107" s="37"/>
      <c r="D107" s="40"/>
      <c r="E107" s="193"/>
      <c r="F107" s="37"/>
      <c r="G107" s="45"/>
      <c r="H107" s="51"/>
      <c r="I107" s="31"/>
      <c r="J107" s="31"/>
      <c r="K107" s="104"/>
      <c r="L107" s="31"/>
      <c r="M107" s="35"/>
      <c r="N107" s="49"/>
      <c r="O107" s="117">
        <v>900338602</v>
      </c>
      <c r="P107" s="116">
        <v>0</v>
      </c>
      <c r="Q107" s="117" t="s">
        <v>474</v>
      </c>
      <c r="R107" s="40" t="s">
        <v>337</v>
      </c>
      <c r="S107" s="128">
        <v>2446607</v>
      </c>
      <c r="T107" s="33" t="s">
        <v>45</v>
      </c>
      <c r="U107" s="105" t="s">
        <v>125</v>
      </c>
      <c r="V107" s="116">
        <v>3</v>
      </c>
      <c r="W107" s="118">
        <v>8939040</v>
      </c>
      <c r="X107" s="73">
        <v>42128</v>
      </c>
      <c r="Y107" s="81"/>
      <c r="Z107" s="36"/>
      <c r="AA107" s="37"/>
      <c r="AB107" s="48"/>
    </row>
    <row r="108" spans="1:28" s="70" customFormat="1" ht="63.75" x14ac:dyDescent="0.2">
      <c r="A108" s="32"/>
      <c r="B108" s="193"/>
      <c r="C108" s="37"/>
      <c r="D108" s="40"/>
      <c r="E108" s="193"/>
      <c r="F108" s="37"/>
      <c r="G108" s="45"/>
      <c r="H108" s="51"/>
      <c r="I108" s="31"/>
      <c r="J108" s="31"/>
      <c r="K108" s="104"/>
      <c r="L108" s="31"/>
      <c r="M108" s="35"/>
      <c r="N108" s="49"/>
      <c r="O108" s="117">
        <v>900353042</v>
      </c>
      <c r="P108" s="116">
        <v>6</v>
      </c>
      <c r="Q108" s="117" t="s">
        <v>473</v>
      </c>
      <c r="R108" s="40" t="s">
        <v>337</v>
      </c>
      <c r="S108" s="128">
        <v>2446607</v>
      </c>
      <c r="T108" s="33" t="s">
        <v>45</v>
      </c>
      <c r="U108" s="105" t="s">
        <v>125</v>
      </c>
      <c r="V108" s="116">
        <v>4</v>
      </c>
      <c r="W108" s="118">
        <v>7125000</v>
      </c>
      <c r="X108" s="73">
        <v>42128</v>
      </c>
      <c r="Y108" s="81"/>
      <c r="Z108" s="36"/>
      <c r="AA108" s="37"/>
      <c r="AB108" s="48"/>
    </row>
    <row r="109" spans="1:28" s="70" customFormat="1" ht="25.5" x14ac:dyDescent="0.2">
      <c r="A109" s="32">
        <v>52</v>
      </c>
      <c r="B109" s="193" t="e">
        <f>IF($AC$6='CONTRATOS ENE A SEP 2015'!#REF!,'CONTRATOS ENE A SEP 2015'!#REF!,0)</f>
        <v>#REF!</v>
      </c>
      <c r="C109" s="37" t="e">
        <f t="shared" ref="C109:C114" si="67">+VLOOKUP(B109,CONTRATO,4,0)</f>
        <v>#REF!</v>
      </c>
      <c r="D109" s="40" t="e">
        <f t="shared" ref="D109" si="68">+VLOOKUP(B109,CONTRATO,5,0)</f>
        <v>#REF!</v>
      </c>
      <c r="E109" s="193" t="e">
        <f>+IF('CONTRATOS ENE A SEP 2015'!#REF!=PRECONTRACTUAL!$AC$6,'CONTRATOS ENE A SEP 2015'!#REF!,0)</f>
        <v>#REF!</v>
      </c>
      <c r="F109" s="37" t="e">
        <f t="shared" ref="F109:F114" si="69">+VLOOKUP(E109,DATOS,3,0)</f>
        <v>#REF!</v>
      </c>
      <c r="G109" s="45" t="e">
        <f t="shared" ref="G109:G114" si="70">+VLOOKUP(E109,DATOS,20,0)</f>
        <v>#REF!</v>
      </c>
      <c r="H109" s="51" t="s">
        <v>123</v>
      </c>
      <c r="I109" s="31">
        <v>42100</v>
      </c>
      <c r="J109" s="31">
        <v>42136</v>
      </c>
      <c r="K109" s="104" t="s">
        <v>124</v>
      </c>
      <c r="L109" s="31" t="s">
        <v>59</v>
      </c>
      <c r="M109" s="31" t="s">
        <v>59</v>
      </c>
      <c r="N109" s="31" t="s">
        <v>59</v>
      </c>
      <c r="O109" s="60" t="e">
        <f t="shared" ref="O109" si="71">VLOOKUP(B109,CONTRATO,8,0)</f>
        <v>#REF!</v>
      </c>
      <c r="P109" s="116" t="e">
        <f t="shared" ref="P109" si="72">+VLOOKUP(O109,TERCERO,2,0)</f>
        <v>#REF!</v>
      </c>
      <c r="Q109" s="48" t="e">
        <f t="shared" ref="Q109" si="73">+VLOOKUP(O109,TERCERO,3,0)</f>
        <v>#REF!</v>
      </c>
      <c r="R109" s="40" t="e">
        <f t="shared" ref="R109" si="74">+VLOOKUP(O109,TERCERO,4,0)</f>
        <v>#REF!</v>
      </c>
      <c r="S109" s="128" t="e">
        <f t="shared" ref="S109" si="75">+VLOOKUP(O109,TERCERO,5,0)</f>
        <v>#REF!</v>
      </c>
      <c r="T109" s="33" t="e">
        <f t="shared" ref="T109" si="76">+VLOOKUP(O109,TERCERO,7,0)</f>
        <v>#REF!</v>
      </c>
      <c r="U109" s="105" t="s">
        <v>125</v>
      </c>
      <c r="V109" s="116">
        <v>1</v>
      </c>
      <c r="W109" s="146">
        <v>9000000</v>
      </c>
      <c r="X109" s="73">
        <v>42136</v>
      </c>
      <c r="Y109" s="81" t="e">
        <f t="shared" ref="Y109:Y114" si="77">+"Contrato"&amp;" "&amp;B109&amp;" "&amp;"de"&amp;" "&amp;"2015"</f>
        <v>#REF!</v>
      </c>
      <c r="Z109" s="36"/>
      <c r="AA109" s="40" t="s">
        <v>8</v>
      </c>
      <c r="AB109" s="48" t="s">
        <v>83</v>
      </c>
    </row>
    <row r="110" spans="1:28" s="70" customFormat="1" ht="49.5" customHeight="1" x14ac:dyDescent="0.2">
      <c r="A110" s="32">
        <v>53</v>
      </c>
      <c r="B110" s="193" t="e">
        <f>IF($AC$6='CONTRATOS ENE A SEP 2015'!#REF!,'CONTRATOS ENE A SEP 2015'!#REF!,0)</f>
        <v>#REF!</v>
      </c>
      <c r="C110" s="37" t="e">
        <f t="shared" si="67"/>
        <v>#REF!</v>
      </c>
      <c r="D110" s="40" t="e">
        <f t="shared" ref="D110" si="78">+VLOOKUP(B110,CONTRATO,5,0)</f>
        <v>#REF!</v>
      </c>
      <c r="E110" s="193" t="e">
        <f>+IF('CONTRATOS ENE A SEP 2015'!#REF!=PRECONTRACTUAL!$AC$6,'CONTRATOS ENE A SEP 2015'!#REF!,0)</f>
        <v>#REF!</v>
      </c>
      <c r="F110" s="37" t="e">
        <f t="shared" si="69"/>
        <v>#REF!</v>
      </c>
      <c r="G110" s="45" t="e">
        <f t="shared" si="70"/>
        <v>#REF!</v>
      </c>
      <c r="H110" s="51" t="s">
        <v>123</v>
      </c>
      <c r="I110" s="31">
        <v>42107</v>
      </c>
      <c r="J110" s="31">
        <v>42129</v>
      </c>
      <c r="K110" s="104" t="s">
        <v>124</v>
      </c>
      <c r="L110" s="31">
        <v>42131</v>
      </c>
      <c r="M110" s="35">
        <v>1</v>
      </c>
      <c r="N110" s="131" t="s">
        <v>475</v>
      </c>
      <c r="O110" s="60" t="e">
        <f t="shared" ref="O110" si="79">VLOOKUP(B110,CONTRATO,8,0)</f>
        <v>#REF!</v>
      </c>
      <c r="P110" s="116" t="e">
        <f t="shared" ref="P110" si="80">+VLOOKUP(O110,TERCERO,2,0)</f>
        <v>#REF!</v>
      </c>
      <c r="Q110" s="48" t="e">
        <f t="shared" ref="Q110" si="81">+VLOOKUP(O110,TERCERO,3,0)</f>
        <v>#REF!</v>
      </c>
      <c r="R110" s="40" t="e">
        <f t="shared" ref="R110" si="82">+VLOOKUP(O110,TERCERO,4,0)</f>
        <v>#REF!</v>
      </c>
      <c r="S110" s="128" t="e">
        <f t="shared" ref="S110" si="83">+VLOOKUP(O110,TERCERO,5,0)</f>
        <v>#REF!</v>
      </c>
      <c r="T110" s="33" t="e">
        <f t="shared" ref="T110" si="84">+VLOOKUP(O110,TERCERO,7,0)</f>
        <v>#REF!</v>
      </c>
      <c r="U110" s="105" t="s">
        <v>125</v>
      </c>
      <c r="V110" s="116">
        <v>1</v>
      </c>
      <c r="W110" s="144">
        <v>71572000</v>
      </c>
      <c r="X110" s="73">
        <v>42129</v>
      </c>
      <c r="Y110" s="81" t="e">
        <f t="shared" si="77"/>
        <v>#REF!</v>
      </c>
      <c r="Z110" s="36"/>
      <c r="AA110" s="40" t="s">
        <v>31</v>
      </c>
      <c r="AB110" s="48" t="s">
        <v>83</v>
      </c>
    </row>
    <row r="111" spans="1:28" s="70" customFormat="1" ht="49.5" customHeight="1" x14ac:dyDescent="0.2">
      <c r="A111" s="32">
        <v>54</v>
      </c>
      <c r="B111" s="193" t="e">
        <f>IF($AC$6='CONTRATOS ENE A SEP 2015'!#REF!,'CONTRATOS ENE A SEP 2015'!#REF!,0)</f>
        <v>#REF!</v>
      </c>
      <c r="C111" s="37" t="e">
        <f t="shared" si="67"/>
        <v>#REF!</v>
      </c>
      <c r="D111" s="40" t="e">
        <f t="shared" ref="D111" si="85">+VLOOKUP(B111,CONTRATO,5,0)</f>
        <v>#REF!</v>
      </c>
      <c r="E111" s="193" t="e">
        <f>+IF('CONTRATOS ENE A SEP 2015'!#REF!=PRECONTRACTUAL!$AC$6,'CONTRATOS ENE A SEP 2015'!#REF!,0)</f>
        <v>#REF!</v>
      </c>
      <c r="F111" s="37" t="e">
        <f t="shared" si="69"/>
        <v>#REF!</v>
      </c>
      <c r="G111" s="45" t="e">
        <f t="shared" si="70"/>
        <v>#REF!</v>
      </c>
      <c r="H111" s="51" t="s">
        <v>123</v>
      </c>
      <c r="I111" s="31">
        <v>42075</v>
      </c>
      <c r="J111" s="31">
        <v>42139</v>
      </c>
      <c r="K111" s="104" t="s">
        <v>124</v>
      </c>
      <c r="L111" s="31" t="s">
        <v>59</v>
      </c>
      <c r="M111" s="31" t="s">
        <v>59</v>
      </c>
      <c r="N111" s="31" t="s">
        <v>59</v>
      </c>
      <c r="O111" s="60" t="e">
        <f t="shared" ref="O111" si="86">VLOOKUP(B111,CONTRATO,8,0)</f>
        <v>#REF!</v>
      </c>
      <c r="P111" s="116" t="e">
        <f t="shared" ref="P111" si="87">+VLOOKUP(O111,TERCERO,2,0)</f>
        <v>#REF!</v>
      </c>
      <c r="Q111" s="48" t="e">
        <f t="shared" ref="Q111" si="88">+VLOOKUP(O111,TERCERO,3,0)</f>
        <v>#REF!</v>
      </c>
      <c r="R111" s="40" t="e">
        <f t="shared" ref="R111" si="89">+VLOOKUP(O111,TERCERO,4,0)</f>
        <v>#REF!</v>
      </c>
      <c r="S111" s="128" t="e">
        <f t="shared" ref="S111" si="90">+VLOOKUP(O111,TERCERO,5,0)</f>
        <v>#REF!</v>
      </c>
      <c r="T111" s="33" t="e">
        <f t="shared" ref="T111" si="91">+VLOOKUP(O111,TERCERO,7,0)</f>
        <v>#REF!</v>
      </c>
      <c r="U111" s="105" t="s">
        <v>125</v>
      </c>
      <c r="V111" s="116">
        <v>1</v>
      </c>
      <c r="W111" s="34">
        <v>11282560</v>
      </c>
      <c r="X111" s="31">
        <v>42139</v>
      </c>
      <c r="Y111" s="81" t="e">
        <f t="shared" si="77"/>
        <v>#REF!</v>
      </c>
      <c r="Z111" s="36"/>
      <c r="AA111" s="40" t="s">
        <v>8</v>
      </c>
      <c r="AB111" s="48" t="s">
        <v>273</v>
      </c>
    </row>
    <row r="112" spans="1:28" s="70" customFormat="1" ht="49.5" customHeight="1" x14ac:dyDescent="0.2">
      <c r="A112" s="32">
        <v>55</v>
      </c>
      <c r="B112" s="193" t="e">
        <f>IF($AC$6='CONTRATOS ENE A SEP 2015'!#REF!,'CONTRATOS ENE A SEP 2015'!#REF!,0)</f>
        <v>#REF!</v>
      </c>
      <c r="C112" s="37" t="e">
        <f t="shared" si="67"/>
        <v>#REF!</v>
      </c>
      <c r="D112" s="40" t="e">
        <f t="shared" ref="D112" si="92">+VLOOKUP(B112,CONTRATO,5,0)</f>
        <v>#REF!</v>
      </c>
      <c r="E112" s="193" t="e">
        <f>+IF('CONTRATOS ENE A SEP 2015'!#REF!=PRECONTRACTUAL!$AC$6,'CONTRATOS ENE A SEP 2015'!#REF!,0)</f>
        <v>#REF!</v>
      </c>
      <c r="F112" s="37" t="e">
        <f t="shared" si="69"/>
        <v>#REF!</v>
      </c>
      <c r="G112" s="45" t="e">
        <f t="shared" si="70"/>
        <v>#REF!</v>
      </c>
      <c r="H112" s="51" t="s">
        <v>123</v>
      </c>
      <c r="I112" s="31">
        <v>42104</v>
      </c>
      <c r="J112" s="31">
        <v>42143</v>
      </c>
      <c r="K112" s="104" t="s">
        <v>124</v>
      </c>
      <c r="L112" s="31" t="s">
        <v>59</v>
      </c>
      <c r="M112" s="35" t="s">
        <v>59</v>
      </c>
      <c r="N112" s="49" t="s">
        <v>59</v>
      </c>
      <c r="O112" s="60" t="e">
        <f t="shared" ref="O112" si="93">VLOOKUP(B112,CONTRATO,8,0)</f>
        <v>#REF!</v>
      </c>
      <c r="P112" s="116" t="e">
        <f t="shared" ref="P112" si="94">+VLOOKUP(O112,TERCERO,2,0)</f>
        <v>#REF!</v>
      </c>
      <c r="Q112" s="48" t="e">
        <f t="shared" ref="Q112" si="95">+VLOOKUP(O112,TERCERO,3,0)</f>
        <v>#REF!</v>
      </c>
      <c r="R112" s="40" t="e">
        <f t="shared" ref="R112" si="96">+VLOOKUP(O112,TERCERO,4,0)</f>
        <v>#REF!</v>
      </c>
      <c r="S112" s="128" t="e">
        <f t="shared" ref="S112" si="97">+VLOOKUP(O112,TERCERO,5,0)</f>
        <v>#REF!</v>
      </c>
      <c r="T112" s="33" t="e">
        <f t="shared" ref="T112" si="98">+VLOOKUP(O112,TERCERO,7,0)</f>
        <v>#REF!</v>
      </c>
      <c r="U112" s="105" t="s">
        <v>125</v>
      </c>
      <c r="V112" s="116">
        <v>1</v>
      </c>
      <c r="W112" s="175">
        <v>9000000</v>
      </c>
      <c r="X112" s="31">
        <v>42143</v>
      </c>
      <c r="Y112" s="81" t="e">
        <f t="shared" si="77"/>
        <v>#REF!</v>
      </c>
      <c r="Z112" s="36"/>
      <c r="AA112" s="40" t="s">
        <v>8</v>
      </c>
      <c r="AB112" s="48" t="s">
        <v>460</v>
      </c>
    </row>
    <row r="113" spans="1:28" s="70" customFormat="1" ht="49.5" customHeight="1" x14ac:dyDescent="0.2">
      <c r="A113" s="32">
        <v>56</v>
      </c>
      <c r="B113" s="193" t="e">
        <f>IF($AC$6='CONTRATOS ENE A SEP 2015'!#REF!,'CONTRATOS ENE A SEP 2015'!#REF!,0)</f>
        <v>#REF!</v>
      </c>
      <c r="C113" s="37" t="e">
        <f t="shared" si="67"/>
        <v>#REF!</v>
      </c>
      <c r="D113" s="40" t="e">
        <f t="shared" ref="D113" si="99">+VLOOKUP(B113,CONTRATO,5,0)</f>
        <v>#REF!</v>
      </c>
      <c r="E113" s="193" t="e">
        <f>+IF('CONTRATOS ENE A SEP 2015'!#REF!=PRECONTRACTUAL!$AC$6,'CONTRATOS ENE A SEP 2015'!#REF!,0)</f>
        <v>#REF!</v>
      </c>
      <c r="F113" s="37" t="e">
        <f t="shared" si="69"/>
        <v>#REF!</v>
      </c>
      <c r="G113" s="45" t="e">
        <f t="shared" si="70"/>
        <v>#REF!</v>
      </c>
      <c r="H113" s="51" t="s">
        <v>123</v>
      </c>
      <c r="I113" s="31">
        <v>42139</v>
      </c>
      <c r="J113" s="31">
        <v>42143</v>
      </c>
      <c r="K113" s="104" t="s">
        <v>124</v>
      </c>
      <c r="L113" s="31" t="s">
        <v>59</v>
      </c>
      <c r="M113" s="35" t="s">
        <v>59</v>
      </c>
      <c r="N113" s="49" t="s">
        <v>59</v>
      </c>
      <c r="O113" s="60" t="e">
        <f t="shared" ref="O113" si="100">VLOOKUP(B113,CONTRATO,8,0)</f>
        <v>#REF!</v>
      </c>
      <c r="P113" s="116" t="e">
        <f t="shared" ref="P113" si="101">+VLOOKUP(O113,TERCERO,2,0)</f>
        <v>#REF!</v>
      </c>
      <c r="Q113" s="48" t="e">
        <f t="shared" ref="Q113" si="102">+VLOOKUP(O113,TERCERO,3,0)</f>
        <v>#REF!</v>
      </c>
      <c r="R113" s="40" t="e">
        <f t="shared" ref="R113" si="103">+VLOOKUP(O113,TERCERO,4,0)</f>
        <v>#REF!</v>
      </c>
      <c r="S113" s="128" t="e">
        <f t="shared" ref="S113" si="104">+VLOOKUP(O113,TERCERO,5,0)</f>
        <v>#REF!</v>
      </c>
      <c r="T113" s="33" t="e">
        <f t="shared" ref="T113" si="105">+VLOOKUP(O113,TERCERO,7,0)</f>
        <v>#REF!</v>
      </c>
      <c r="U113" s="105" t="s">
        <v>125</v>
      </c>
      <c r="V113" s="116">
        <v>1</v>
      </c>
      <c r="W113" s="34">
        <v>12000000</v>
      </c>
      <c r="X113" s="31">
        <v>42143</v>
      </c>
      <c r="Y113" s="81" t="e">
        <f t="shared" si="77"/>
        <v>#REF!</v>
      </c>
      <c r="Z113" s="36"/>
      <c r="AA113" s="40" t="s">
        <v>8</v>
      </c>
      <c r="AB113" s="48" t="s">
        <v>273</v>
      </c>
    </row>
    <row r="114" spans="1:28" s="70" customFormat="1" ht="49.5" customHeight="1" x14ac:dyDescent="0.2">
      <c r="A114" s="32">
        <v>57</v>
      </c>
      <c r="B114" s="193" t="e">
        <f>IF($AC$6='CONTRATOS ENE A SEP 2015'!#REF!,'CONTRATOS ENE A SEP 2015'!#REF!,0)</f>
        <v>#REF!</v>
      </c>
      <c r="C114" s="37" t="e">
        <f t="shared" si="67"/>
        <v>#REF!</v>
      </c>
      <c r="D114" s="40" t="e">
        <f t="shared" ref="D114" si="106">+VLOOKUP(B114,CONTRATO,5,0)</f>
        <v>#REF!</v>
      </c>
      <c r="E114" s="193" t="e">
        <f>+IF('CONTRATOS ENE A SEP 2015'!#REF!=PRECONTRACTUAL!$AC$6,'CONTRATOS ENE A SEP 2015'!#REF!,0)</f>
        <v>#REF!</v>
      </c>
      <c r="F114" s="37" t="e">
        <f t="shared" si="69"/>
        <v>#REF!</v>
      </c>
      <c r="G114" s="45" t="e">
        <f t="shared" si="70"/>
        <v>#REF!</v>
      </c>
      <c r="H114" s="51" t="s">
        <v>123</v>
      </c>
      <c r="I114" s="31">
        <v>42121</v>
      </c>
      <c r="J114" s="31">
        <v>42129</v>
      </c>
      <c r="K114" s="104" t="s">
        <v>124</v>
      </c>
      <c r="L114" s="31" t="s">
        <v>59</v>
      </c>
      <c r="M114" s="35" t="s">
        <v>59</v>
      </c>
      <c r="N114" s="49" t="s">
        <v>59</v>
      </c>
      <c r="O114" s="60" t="e">
        <f t="shared" ref="O114" si="107">VLOOKUP(B114,CONTRATO,8,0)</f>
        <v>#REF!</v>
      </c>
      <c r="P114" s="116" t="e">
        <f t="shared" ref="P114" si="108">+VLOOKUP(O114,TERCERO,2,0)</f>
        <v>#REF!</v>
      </c>
      <c r="Q114" s="48" t="e">
        <f t="shared" ref="Q114" si="109">+VLOOKUP(O114,TERCERO,3,0)</f>
        <v>#REF!</v>
      </c>
      <c r="R114" s="40" t="e">
        <f t="shared" ref="R114" si="110">+VLOOKUP(O114,TERCERO,4,0)</f>
        <v>#REF!</v>
      </c>
      <c r="S114" s="128" t="e">
        <f t="shared" ref="S114" si="111">+VLOOKUP(O114,TERCERO,5,0)</f>
        <v>#REF!</v>
      </c>
      <c r="T114" s="33" t="e">
        <f t="shared" ref="T114" si="112">+VLOOKUP(O114,TERCERO,7,0)</f>
        <v>#REF!</v>
      </c>
      <c r="U114" s="105" t="s">
        <v>125</v>
      </c>
      <c r="V114" s="116">
        <v>1</v>
      </c>
      <c r="W114" s="34">
        <v>4964800</v>
      </c>
      <c r="X114" s="31">
        <v>42129</v>
      </c>
      <c r="Y114" s="81" t="e">
        <f t="shared" si="77"/>
        <v>#REF!</v>
      </c>
      <c r="Z114" s="36"/>
      <c r="AA114" s="40" t="s">
        <v>8</v>
      </c>
      <c r="AB114" s="48" t="s">
        <v>449</v>
      </c>
    </row>
    <row r="115" spans="1:28" s="70" customFormat="1" ht="33" customHeight="1" x14ac:dyDescent="0.2">
      <c r="A115" s="32"/>
      <c r="B115" s="193"/>
      <c r="C115" s="37"/>
      <c r="D115" s="40"/>
      <c r="E115" s="193"/>
      <c r="F115" s="37"/>
      <c r="G115" s="45"/>
      <c r="H115" s="51"/>
      <c r="I115" s="31"/>
      <c r="J115" s="31"/>
      <c r="K115" s="104"/>
      <c r="L115" s="31"/>
      <c r="M115" s="35"/>
      <c r="N115" s="49"/>
      <c r="O115" s="117">
        <v>830047489</v>
      </c>
      <c r="P115" s="116">
        <v>0</v>
      </c>
      <c r="Q115" s="117" t="s">
        <v>477</v>
      </c>
      <c r="R115" s="40" t="s">
        <v>337</v>
      </c>
      <c r="S115" s="128">
        <v>2446607</v>
      </c>
      <c r="T115" s="33" t="s">
        <v>45</v>
      </c>
      <c r="U115" s="105" t="s">
        <v>125</v>
      </c>
      <c r="V115" s="116">
        <v>2</v>
      </c>
      <c r="W115" s="34">
        <v>6380000</v>
      </c>
      <c r="X115" s="31">
        <v>42129</v>
      </c>
      <c r="Y115" s="81"/>
      <c r="Z115" s="36"/>
      <c r="AA115" s="40"/>
      <c r="AB115" s="48"/>
    </row>
    <row r="116" spans="1:28" s="70" customFormat="1" ht="33" customHeight="1" x14ac:dyDescent="0.2">
      <c r="A116" s="32"/>
      <c r="B116" s="193"/>
      <c r="C116" s="37"/>
      <c r="D116" s="40"/>
      <c r="E116" s="193"/>
      <c r="F116" s="37"/>
      <c r="G116" s="45"/>
      <c r="H116" s="51"/>
      <c r="I116" s="31"/>
      <c r="J116" s="31"/>
      <c r="K116" s="104"/>
      <c r="L116" s="31"/>
      <c r="M116" s="35"/>
      <c r="N116" s="49"/>
      <c r="O116" s="117">
        <v>79292551</v>
      </c>
      <c r="P116" s="116">
        <v>6</v>
      </c>
      <c r="Q116" s="117" t="s">
        <v>478</v>
      </c>
      <c r="R116" s="40" t="s">
        <v>337</v>
      </c>
      <c r="S116" s="128">
        <v>2446607</v>
      </c>
      <c r="T116" s="33" t="s">
        <v>45</v>
      </c>
      <c r="U116" s="105" t="s">
        <v>125</v>
      </c>
      <c r="V116" s="116">
        <v>3</v>
      </c>
      <c r="W116" s="34">
        <v>6200000</v>
      </c>
      <c r="X116" s="31">
        <v>42129</v>
      </c>
      <c r="Y116" s="81"/>
      <c r="Z116" s="36"/>
      <c r="AA116" s="37"/>
      <c r="AB116" s="48"/>
    </row>
    <row r="117" spans="1:28" s="70" customFormat="1" ht="33" customHeight="1" x14ac:dyDescent="0.2">
      <c r="A117" s="32"/>
      <c r="B117" s="193"/>
      <c r="C117" s="37"/>
      <c r="D117" s="40"/>
      <c r="E117" s="193"/>
      <c r="F117" s="37"/>
      <c r="G117" s="45"/>
      <c r="H117" s="51"/>
      <c r="I117" s="31"/>
      <c r="J117" s="31"/>
      <c r="K117" s="104"/>
      <c r="L117" s="31"/>
      <c r="M117" s="35"/>
      <c r="N117" s="49"/>
      <c r="O117" s="117">
        <v>79391917</v>
      </c>
      <c r="P117" s="116">
        <v>2</v>
      </c>
      <c r="Q117" s="117" t="s">
        <v>479</v>
      </c>
      <c r="R117" s="40" t="s">
        <v>337</v>
      </c>
      <c r="S117" s="128">
        <v>2446607</v>
      </c>
      <c r="T117" s="33" t="s">
        <v>45</v>
      </c>
      <c r="U117" s="105" t="s">
        <v>125</v>
      </c>
      <c r="V117" s="116">
        <v>4</v>
      </c>
      <c r="W117" s="34">
        <v>5104000</v>
      </c>
      <c r="X117" s="31">
        <v>42129</v>
      </c>
      <c r="Y117" s="81"/>
      <c r="Z117" s="36"/>
      <c r="AA117" s="37"/>
      <c r="AB117" s="48"/>
    </row>
    <row r="118" spans="1:28" s="70" customFormat="1" ht="33" customHeight="1" x14ac:dyDescent="0.2">
      <c r="A118" s="32"/>
      <c r="B118" s="193"/>
      <c r="C118" s="37"/>
      <c r="D118" s="40"/>
      <c r="E118" s="193"/>
      <c r="F118" s="37"/>
      <c r="G118" s="45"/>
      <c r="H118" s="51"/>
      <c r="I118" s="31"/>
      <c r="J118" s="31"/>
      <c r="K118" s="104"/>
      <c r="L118" s="31"/>
      <c r="M118" s="35"/>
      <c r="N118" s="49"/>
      <c r="O118" s="118">
        <v>830080652</v>
      </c>
      <c r="P118" s="116">
        <v>5</v>
      </c>
      <c r="Q118" s="117" t="s">
        <v>480</v>
      </c>
      <c r="R118" s="40" t="s">
        <v>337</v>
      </c>
      <c r="S118" s="128">
        <v>2446607</v>
      </c>
      <c r="T118" s="33" t="s">
        <v>45</v>
      </c>
      <c r="U118" s="105" t="s">
        <v>125</v>
      </c>
      <c r="V118" s="116">
        <v>5</v>
      </c>
      <c r="W118" s="34">
        <v>6900000</v>
      </c>
      <c r="X118" s="31">
        <v>42129</v>
      </c>
      <c r="Y118" s="81"/>
      <c r="Z118" s="36"/>
      <c r="AA118" s="37"/>
      <c r="AB118" s="48"/>
    </row>
    <row r="119" spans="1:28" s="70" customFormat="1" ht="33" customHeight="1" x14ac:dyDescent="0.2">
      <c r="A119" s="32"/>
      <c r="B119" s="193"/>
      <c r="C119" s="37"/>
      <c r="D119" s="40"/>
      <c r="E119" s="193"/>
      <c r="F119" s="37"/>
      <c r="G119" s="45"/>
      <c r="H119" s="51"/>
      <c r="I119" s="31"/>
      <c r="J119" s="31"/>
      <c r="K119" s="104"/>
      <c r="L119" s="31"/>
      <c r="M119" s="35"/>
      <c r="N119" s="49"/>
      <c r="O119" s="117">
        <v>79514143</v>
      </c>
      <c r="P119" s="116">
        <v>9</v>
      </c>
      <c r="Q119" s="117" t="s">
        <v>481</v>
      </c>
      <c r="R119" s="40" t="s">
        <v>337</v>
      </c>
      <c r="S119" s="128">
        <v>2446607</v>
      </c>
      <c r="T119" s="33" t="s">
        <v>45</v>
      </c>
      <c r="U119" s="105" t="s">
        <v>125</v>
      </c>
      <c r="V119" s="116">
        <v>6</v>
      </c>
      <c r="W119" s="34">
        <v>6496000</v>
      </c>
      <c r="X119" s="31">
        <v>42129</v>
      </c>
      <c r="Y119" s="81"/>
      <c r="Z119" s="36"/>
      <c r="AA119" s="37"/>
      <c r="AB119" s="48"/>
    </row>
    <row r="120" spans="1:28" s="70" customFormat="1" ht="33" customHeight="1" x14ac:dyDescent="0.2">
      <c r="A120" s="32"/>
      <c r="B120" s="193"/>
      <c r="C120" s="37"/>
      <c r="D120" s="40"/>
      <c r="E120" s="193"/>
      <c r="F120" s="37"/>
      <c r="G120" s="45"/>
      <c r="H120" s="51"/>
      <c r="I120" s="31"/>
      <c r="J120" s="31"/>
      <c r="K120" s="104"/>
      <c r="L120" s="31"/>
      <c r="M120" s="35"/>
      <c r="N120" s="49"/>
      <c r="O120" s="117">
        <v>19365784</v>
      </c>
      <c r="P120" s="116">
        <v>1</v>
      </c>
      <c r="Q120" s="117" t="s">
        <v>482</v>
      </c>
      <c r="R120" s="40" t="s">
        <v>337</v>
      </c>
      <c r="S120" s="128">
        <v>2446607</v>
      </c>
      <c r="T120" s="33" t="s">
        <v>45</v>
      </c>
      <c r="U120" s="105" t="s">
        <v>125</v>
      </c>
      <c r="V120" s="116">
        <v>7</v>
      </c>
      <c r="W120" s="34">
        <v>5900000</v>
      </c>
      <c r="X120" s="31">
        <v>42129</v>
      </c>
      <c r="Y120" s="81"/>
      <c r="Z120" s="36"/>
      <c r="AA120" s="37"/>
      <c r="AB120" s="48"/>
    </row>
    <row r="121" spans="1:28" s="70" customFormat="1" ht="38.25" x14ac:dyDescent="0.2">
      <c r="A121" s="32">
        <v>58</v>
      </c>
      <c r="B121" s="193" t="e">
        <f>IF($AC$6='CONTRATOS ENE A SEP 2015'!#REF!,'CONTRATOS ENE A SEP 2015'!#REF!,0)</f>
        <v>#REF!</v>
      </c>
      <c r="C121" s="37" t="e">
        <f>+VLOOKUP(B121,CONTRATO,4,0)</f>
        <v>#REF!</v>
      </c>
      <c r="D121" s="40" t="e">
        <f t="shared" ref="D121" si="113">+VLOOKUP(B121,CONTRATO,5,0)</f>
        <v>#REF!</v>
      </c>
      <c r="E121" s="193" t="e">
        <f>+IF('CONTRATOS ENE A SEP 2015'!#REF!=PRECONTRACTUAL!$AC$6,'CONTRATOS ENE A SEP 2015'!#REF!,0)</f>
        <v>#REF!</v>
      </c>
      <c r="F121" s="37" t="e">
        <f>+VLOOKUP(E121,DATOS,3,0)</f>
        <v>#REF!</v>
      </c>
      <c r="G121" s="45" t="e">
        <f>+VLOOKUP(E121,DATOS,20,0)</f>
        <v>#REF!</v>
      </c>
      <c r="H121" s="51" t="s">
        <v>123</v>
      </c>
      <c r="I121" s="31">
        <v>42110</v>
      </c>
      <c r="J121" s="31">
        <v>42121</v>
      </c>
      <c r="K121" s="56" t="s">
        <v>124</v>
      </c>
      <c r="L121" s="31" t="s">
        <v>59</v>
      </c>
      <c r="M121" s="31" t="s">
        <v>59</v>
      </c>
      <c r="N121" s="31" t="s">
        <v>59</v>
      </c>
      <c r="O121" s="60" t="e">
        <f t="shared" ref="O121" si="114">VLOOKUP(B121,CONTRATO,8,0)</f>
        <v>#REF!</v>
      </c>
      <c r="P121" s="116" t="e">
        <f t="shared" ref="P121" si="115">+VLOOKUP(O121,TERCERO,2,0)</f>
        <v>#REF!</v>
      </c>
      <c r="Q121" s="48" t="e">
        <f t="shared" ref="Q121" si="116">+VLOOKUP(O121,TERCERO,3,0)</f>
        <v>#REF!</v>
      </c>
      <c r="R121" s="40" t="e">
        <f t="shared" ref="R121" si="117">+VLOOKUP(O121,TERCERO,4,0)</f>
        <v>#REF!</v>
      </c>
      <c r="S121" s="128" t="e">
        <f t="shared" ref="S121" si="118">+VLOOKUP(O121,TERCERO,5,0)</f>
        <v>#REF!</v>
      </c>
      <c r="T121" s="33" t="e">
        <f t="shared" ref="T121" si="119">+VLOOKUP(O121,TERCERO,7,0)</f>
        <v>#REF!</v>
      </c>
      <c r="U121" s="128" t="s">
        <v>125</v>
      </c>
      <c r="V121" s="116">
        <v>1</v>
      </c>
      <c r="W121" s="34">
        <v>168100700</v>
      </c>
      <c r="X121" s="31">
        <v>42121</v>
      </c>
      <c r="Y121" s="81" t="e">
        <f t="shared" ref="Y121" si="120">+"Contrato"&amp;" "&amp;B121&amp;" "&amp;"de"&amp;" "&amp;"2015"</f>
        <v>#REF!</v>
      </c>
      <c r="Z121" s="36"/>
      <c r="AA121" s="40" t="s">
        <v>73</v>
      </c>
      <c r="AB121" s="48" t="s">
        <v>83</v>
      </c>
    </row>
    <row r="122" spans="1:28" s="70" customFormat="1" ht="26.25" customHeight="1" x14ac:dyDescent="0.2">
      <c r="A122" s="32"/>
      <c r="B122" s="193"/>
      <c r="C122" s="37"/>
      <c r="D122" s="40"/>
      <c r="E122" s="193"/>
      <c r="F122" s="37"/>
      <c r="G122" s="45"/>
      <c r="H122" s="51"/>
      <c r="I122" s="31"/>
      <c r="J122" s="31"/>
      <c r="K122" s="104"/>
      <c r="L122" s="31"/>
      <c r="M122" s="35"/>
      <c r="N122" s="49"/>
      <c r="O122" s="172" t="s">
        <v>485</v>
      </c>
      <c r="P122" s="116"/>
      <c r="Q122" s="172" t="s">
        <v>484</v>
      </c>
      <c r="R122" s="37" t="s">
        <v>337</v>
      </c>
      <c r="S122" s="128">
        <v>2446607</v>
      </c>
      <c r="T122" s="33" t="s">
        <v>45</v>
      </c>
      <c r="U122" s="105" t="s">
        <v>125</v>
      </c>
      <c r="V122" s="116">
        <v>2</v>
      </c>
      <c r="W122" s="176">
        <v>220631370</v>
      </c>
      <c r="X122" s="31">
        <v>42121</v>
      </c>
      <c r="Y122" s="81"/>
      <c r="Z122" s="36"/>
      <c r="AA122" s="37"/>
      <c r="AB122" s="48"/>
    </row>
    <row r="123" spans="1:28" s="70" customFormat="1" ht="26.25" customHeight="1" x14ac:dyDescent="0.2">
      <c r="A123" s="32"/>
      <c r="B123" s="193"/>
      <c r="C123" s="37"/>
      <c r="D123" s="40"/>
      <c r="E123" s="193"/>
      <c r="F123" s="37"/>
      <c r="G123" s="45"/>
      <c r="H123" s="51"/>
      <c r="I123" s="31"/>
      <c r="J123" s="31"/>
      <c r="K123" s="104"/>
      <c r="L123" s="31"/>
      <c r="M123" s="35"/>
      <c r="N123" s="49"/>
      <c r="O123" s="172" t="s">
        <v>487</v>
      </c>
      <c r="P123" s="116"/>
      <c r="Q123" s="172" t="s">
        <v>486</v>
      </c>
      <c r="R123" s="37" t="s">
        <v>337</v>
      </c>
      <c r="S123" s="128">
        <v>2446607</v>
      </c>
      <c r="T123" s="33" t="s">
        <v>5</v>
      </c>
      <c r="U123" s="105" t="s">
        <v>125</v>
      </c>
      <c r="V123" s="116">
        <v>3</v>
      </c>
      <c r="W123" s="176">
        <v>220631370</v>
      </c>
      <c r="X123" s="31">
        <v>42121</v>
      </c>
      <c r="Y123" s="81"/>
      <c r="Z123" s="36"/>
      <c r="AA123" s="37"/>
      <c r="AB123" s="48"/>
    </row>
    <row r="124" spans="1:28" s="70" customFormat="1" ht="26.25" customHeight="1" x14ac:dyDescent="0.2">
      <c r="A124" s="32"/>
      <c r="B124" s="193"/>
      <c r="C124" s="37"/>
      <c r="D124" s="40"/>
      <c r="E124" s="193"/>
      <c r="F124" s="37"/>
      <c r="G124" s="45"/>
      <c r="H124" s="51"/>
      <c r="I124" s="31"/>
      <c r="J124" s="31"/>
      <c r="K124" s="104"/>
      <c r="L124" s="31"/>
      <c r="M124" s="35"/>
      <c r="N124" s="49"/>
      <c r="O124" s="172" t="s">
        <v>489</v>
      </c>
      <c r="P124" s="116"/>
      <c r="Q124" s="133" t="s">
        <v>488</v>
      </c>
      <c r="R124" s="37" t="s">
        <v>337</v>
      </c>
      <c r="S124" s="128">
        <v>2446607</v>
      </c>
      <c r="T124" s="33" t="s">
        <v>5</v>
      </c>
      <c r="U124" s="105" t="s">
        <v>125</v>
      </c>
      <c r="V124" s="116">
        <v>4</v>
      </c>
      <c r="W124" s="176">
        <v>220631370</v>
      </c>
      <c r="X124" s="31">
        <v>42121</v>
      </c>
      <c r="Y124" s="81"/>
      <c r="Z124" s="36"/>
      <c r="AA124" s="37"/>
      <c r="AB124" s="48"/>
    </row>
    <row r="125" spans="1:28" s="70" customFormat="1" ht="92.25" customHeight="1" x14ac:dyDescent="0.2">
      <c r="A125" s="32">
        <v>59</v>
      </c>
      <c r="B125" s="193" t="e">
        <f>IF($AC$6='CONTRATOS ENE A SEP 2015'!#REF!,'CONTRATOS ENE A SEP 2015'!#REF!,0)</f>
        <v>#REF!</v>
      </c>
      <c r="C125" s="37" t="e">
        <f>+VLOOKUP(B125,CONTRATO,4,0)</f>
        <v>#REF!</v>
      </c>
      <c r="D125" s="40" t="e">
        <f t="shared" ref="D125" si="121">+VLOOKUP(B125,CONTRATO,5,0)</f>
        <v>#REF!</v>
      </c>
      <c r="E125" s="193" t="e">
        <f>+IF('CONTRATOS ENE A SEP 2015'!#REF!=PRECONTRACTUAL!$AC$6,'CONTRATOS ENE A SEP 2015'!#REF!,0)</f>
        <v>#REF!</v>
      </c>
      <c r="F125" s="37" t="e">
        <f>+VLOOKUP(E125,DATOS,3,0)</f>
        <v>#REF!</v>
      </c>
      <c r="G125" s="45" t="e">
        <f>+VLOOKUP(E125,DATOS,20,0)</f>
        <v>#REF!</v>
      </c>
      <c r="H125" s="51" t="s">
        <v>123</v>
      </c>
      <c r="I125" s="31">
        <v>42143</v>
      </c>
      <c r="J125" s="31">
        <v>42145</v>
      </c>
      <c r="K125" s="104" t="s">
        <v>124</v>
      </c>
      <c r="L125" s="31" t="s">
        <v>59</v>
      </c>
      <c r="M125" s="31" t="s">
        <v>59</v>
      </c>
      <c r="N125" s="31" t="s">
        <v>59</v>
      </c>
      <c r="O125" s="60" t="e">
        <f t="shared" ref="O125" si="122">VLOOKUP(B125,CONTRATO,8,0)</f>
        <v>#REF!</v>
      </c>
      <c r="P125" s="116" t="e">
        <f t="shared" ref="P125" si="123">+VLOOKUP(O125,TERCERO,2,0)</f>
        <v>#REF!</v>
      </c>
      <c r="Q125" s="48" t="e">
        <f t="shared" ref="Q125" si="124">+VLOOKUP(O125,TERCERO,3,0)</f>
        <v>#REF!</v>
      </c>
      <c r="R125" s="40" t="e">
        <f t="shared" ref="R125" si="125">+VLOOKUP(O125,TERCERO,4,0)</f>
        <v>#REF!</v>
      </c>
      <c r="S125" s="128" t="e">
        <f t="shared" ref="S125" si="126">+VLOOKUP(O125,TERCERO,5,0)</f>
        <v>#REF!</v>
      </c>
      <c r="T125" s="33" t="e">
        <f t="shared" ref="T125" si="127">+VLOOKUP(O125,TERCERO,7,0)</f>
        <v>#REF!</v>
      </c>
      <c r="U125" s="105" t="s">
        <v>125</v>
      </c>
      <c r="V125" s="116">
        <v>1</v>
      </c>
      <c r="W125" s="118">
        <v>15120000</v>
      </c>
      <c r="X125" s="31">
        <v>42145</v>
      </c>
      <c r="Y125" s="81" t="e">
        <f t="shared" ref="Y125:Y139" si="128">+"Contrato"&amp;" "&amp;B125&amp;" "&amp;"de"&amp;" "&amp;"2015"</f>
        <v>#REF!</v>
      </c>
      <c r="Z125" s="36"/>
      <c r="AA125" s="40" t="s">
        <v>8</v>
      </c>
      <c r="AB125" s="58" t="s">
        <v>362</v>
      </c>
    </row>
    <row r="126" spans="1:28" s="70" customFormat="1" ht="25.5" x14ac:dyDescent="0.2">
      <c r="A126" s="32">
        <v>60</v>
      </c>
      <c r="B126" s="193" t="e">
        <f>IF($AC$6='CONTRATOS ENE A SEP 2015'!#REF!,'CONTRATOS ENE A SEP 2015'!#REF!,0)</f>
        <v>#REF!</v>
      </c>
      <c r="C126" s="37" t="e">
        <f>+VLOOKUP(B126,CONTRATO,4,0)</f>
        <v>#REF!</v>
      </c>
      <c r="D126" s="40" t="e">
        <f t="shared" ref="D126" si="129">+VLOOKUP(B126,CONTRATO,5,0)</f>
        <v>#REF!</v>
      </c>
      <c r="E126" s="193" t="e">
        <f>+IF('CONTRATOS ENE A SEP 2015'!#REF!=PRECONTRACTUAL!$AC$6,'CONTRATOS ENE A SEP 2015'!#REF!,0)</f>
        <v>#REF!</v>
      </c>
      <c r="F126" s="37" t="e">
        <f>+VLOOKUP(E126,DATOS,3,0)</f>
        <v>#REF!</v>
      </c>
      <c r="G126" s="45" t="e">
        <f>+VLOOKUP(E126,DATOS,20,0)</f>
        <v>#REF!</v>
      </c>
      <c r="H126" s="51" t="s">
        <v>123</v>
      </c>
      <c r="I126" s="31">
        <v>42122</v>
      </c>
      <c r="J126" s="31">
        <v>42145</v>
      </c>
      <c r="K126" s="104" t="s">
        <v>124</v>
      </c>
      <c r="L126" s="31" t="s">
        <v>59</v>
      </c>
      <c r="M126" s="31" t="s">
        <v>59</v>
      </c>
      <c r="N126" s="31" t="s">
        <v>59</v>
      </c>
      <c r="O126" s="60" t="e">
        <f t="shared" ref="O126" si="130">VLOOKUP(B126,CONTRATO,8,0)</f>
        <v>#REF!</v>
      </c>
      <c r="P126" s="116" t="e">
        <f t="shared" ref="P126" si="131">+VLOOKUP(O126,TERCERO,2,0)</f>
        <v>#REF!</v>
      </c>
      <c r="Q126" s="48" t="e">
        <f t="shared" ref="Q126" si="132">+VLOOKUP(O126,TERCERO,3,0)</f>
        <v>#REF!</v>
      </c>
      <c r="R126" s="40" t="e">
        <f t="shared" ref="R126" si="133">+VLOOKUP(O126,TERCERO,4,0)</f>
        <v>#REF!</v>
      </c>
      <c r="S126" s="128" t="e">
        <f t="shared" ref="S126" si="134">+VLOOKUP(O126,TERCERO,5,0)</f>
        <v>#REF!</v>
      </c>
      <c r="T126" s="33" t="e">
        <f t="shared" ref="T126" si="135">+VLOOKUP(O126,TERCERO,7,0)</f>
        <v>#REF!</v>
      </c>
      <c r="U126" s="105" t="s">
        <v>125</v>
      </c>
      <c r="V126" s="116">
        <v>1</v>
      </c>
      <c r="W126" s="118">
        <v>48000000</v>
      </c>
      <c r="X126" s="31">
        <v>42145</v>
      </c>
      <c r="Y126" s="81" t="e">
        <f t="shared" si="128"/>
        <v>#REF!</v>
      </c>
      <c r="Z126" s="36"/>
      <c r="AA126" s="40" t="s">
        <v>8</v>
      </c>
      <c r="AB126" s="48" t="s">
        <v>449</v>
      </c>
    </row>
    <row r="127" spans="1:28" s="70" customFormat="1" ht="25.5" x14ac:dyDescent="0.2">
      <c r="A127" s="32">
        <v>61</v>
      </c>
      <c r="B127" s="193" t="e">
        <f>IF($AC$6='CONTRATOS ENE A SEP 2015'!#REF!,'CONTRATOS ENE A SEP 2015'!#REF!,0)</f>
        <v>#REF!</v>
      </c>
      <c r="C127" s="37" t="e">
        <f>+VLOOKUP(B127,CONTRATO,4,0)</f>
        <v>#REF!</v>
      </c>
      <c r="D127" s="40" t="e">
        <f t="shared" ref="D127" si="136">+VLOOKUP(B127,CONTRATO,5,0)</f>
        <v>#REF!</v>
      </c>
      <c r="E127" s="193" t="e">
        <f>+IF('CONTRATOS ENE A SEP 2015'!#REF!=PRECONTRACTUAL!$AC$6,'CONTRATOS ENE A SEP 2015'!#REF!,0)</f>
        <v>#REF!</v>
      </c>
      <c r="F127" s="37" t="e">
        <f>+VLOOKUP(E127,DATOS,3,0)</f>
        <v>#REF!</v>
      </c>
      <c r="G127" s="45" t="e">
        <f>+VLOOKUP(E127,DATOS,20,0)</f>
        <v>#REF!</v>
      </c>
      <c r="H127" s="51" t="s">
        <v>123</v>
      </c>
      <c r="I127" s="31">
        <v>42143</v>
      </c>
      <c r="J127" s="31">
        <v>42145</v>
      </c>
      <c r="K127" s="104" t="s">
        <v>124</v>
      </c>
      <c r="L127" s="31" t="s">
        <v>59</v>
      </c>
      <c r="M127" s="31" t="s">
        <v>59</v>
      </c>
      <c r="N127" s="31" t="s">
        <v>59</v>
      </c>
      <c r="O127" s="60" t="e">
        <f t="shared" ref="O127" si="137">VLOOKUP(B127,CONTRATO,8,0)</f>
        <v>#REF!</v>
      </c>
      <c r="P127" s="116" t="e">
        <f t="shared" ref="P127" si="138">+VLOOKUP(O127,TERCERO,2,0)</f>
        <v>#REF!</v>
      </c>
      <c r="Q127" s="48" t="e">
        <f t="shared" ref="Q127" si="139">+VLOOKUP(O127,TERCERO,3,0)</f>
        <v>#REF!</v>
      </c>
      <c r="R127" s="40" t="e">
        <f t="shared" ref="R127" si="140">+VLOOKUP(O127,TERCERO,4,0)</f>
        <v>#REF!</v>
      </c>
      <c r="S127" s="128" t="e">
        <f t="shared" ref="S127" si="141">+VLOOKUP(O127,TERCERO,5,0)</f>
        <v>#REF!</v>
      </c>
      <c r="T127" s="33" t="e">
        <f t="shared" ref="T127" si="142">+VLOOKUP(O127,TERCERO,7,0)</f>
        <v>#REF!</v>
      </c>
      <c r="U127" s="105" t="s">
        <v>125</v>
      </c>
      <c r="V127" s="116">
        <v>1</v>
      </c>
      <c r="W127" s="34">
        <v>10325000</v>
      </c>
      <c r="X127" s="31">
        <v>42145</v>
      </c>
      <c r="Y127" s="81" t="e">
        <f t="shared" si="128"/>
        <v>#REF!</v>
      </c>
      <c r="Z127" s="36"/>
      <c r="AA127" s="40" t="s">
        <v>8</v>
      </c>
      <c r="AB127" s="48" t="s">
        <v>273</v>
      </c>
    </row>
    <row r="128" spans="1:28" s="70" customFormat="1" ht="138" customHeight="1" x14ac:dyDescent="0.2">
      <c r="A128" s="32">
        <v>62</v>
      </c>
      <c r="B128" s="193" t="e">
        <f>IF($AC$6='CONTRATOS ENE A SEP 2015'!#REF!,'CONTRATOS ENE A SEP 2015'!#REF!,0)</f>
        <v>#REF!</v>
      </c>
      <c r="C128" s="37" t="e">
        <f>+VLOOKUP(B128,CONTRATO,4,0)</f>
        <v>#REF!</v>
      </c>
      <c r="D128" s="40" t="e">
        <f t="shared" ref="D128" si="143">+VLOOKUP(B128,CONTRATO,5,0)</f>
        <v>#REF!</v>
      </c>
      <c r="E128" s="193" t="e">
        <f>+IF('CONTRATOS ENE A SEP 2015'!#REF!=PRECONTRACTUAL!$AC$6,'CONTRATOS ENE A SEP 2015'!#REF!,0)</f>
        <v>#REF!</v>
      </c>
      <c r="F128" s="37" t="e">
        <f>+VLOOKUP(E128,DATOS,3,0)</f>
        <v>#REF!</v>
      </c>
      <c r="G128" s="45" t="e">
        <f>+VLOOKUP(E128,DATOS,20,0)</f>
        <v>#REF!</v>
      </c>
      <c r="H128" s="51" t="s">
        <v>123</v>
      </c>
      <c r="I128" s="31">
        <v>42109</v>
      </c>
      <c r="J128" s="31">
        <v>42136</v>
      </c>
      <c r="K128" s="104" t="s">
        <v>124</v>
      </c>
      <c r="L128" s="31">
        <v>42129</v>
      </c>
      <c r="M128" s="35">
        <v>1</v>
      </c>
      <c r="N128" s="130" t="s">
        <v>494</v>
      </c>
      <c r="O128" s="60" t="e">
        <f t="shared" ref="O128" si="144">VLOOKUP(B128,CONTRATO,8,0)</f>
        <v>#REF!</v>
      </c>
      <c r="P128" s="116" t="e">
        <f t="shared" ref="P128" si="145">+VLOOKUP(O128,TERCERO,2,0)</f>
        <v>#REF!</v>
      </c>
      <c r="Q128" s="48" t="e">
        <f t="shared" ref="Q128" si="146">+VLOOKUP(O128,TERCERO,3,0)</f>
        <v>#REF!</v>
      </c>
      <c r="R128" s="40" t="e">
        <f t="shared" ref="R128" si="147">+VLOOKUP(O128,TERCERO,4,0)</f>
        <v>#REF!</v>
      </c>
      <c r="S128" s="128" t="e">
        <f t="shared" ref="S128" si="148">+VLOOKUP(O128,TERCERO,5,0)</f>
        <v>#REF!</v>
      </c>
      <c r="T128" s="33" t="e">
        <f t="shared" ref="T128" si="149">+VLOOKUP(O128,TERCERO,7,0)</f>
        <v>#REF!</v>
      </c>
      <c r="U128" s="105" t="s">
        <v>125</v>
      </c>
      <c r="V128" s="116">
        <v>1</v>
      </c>
      <c r="W128" s="118">
        <v>26582000</v>
      </c>
      <c r="X128" s="145">
        <v>42136</v>
      </c>
      <c r="Y128" s="81" t="e">
        <f t="shared" si="128"/>
        <v>#REF!</v>
      </c>
      <c r="Z128" s="36"/>
      <c r="AA128" s="40" t="s">
        <v>8</v>
      </c>
      <c r="AB128" s="48" t="s">
        <v>111</v>
      </c>
    </row>
    <row r="129" spans="1:28" s="70" customFormat="1" ht="25.5" x14ac:dyDescent="0.2">
      <c r="A129" s="32"/>
      <c r="B129" s="193"/>
      <c r="C129" s="37"/>
      <c r="D129" s="40"/>
      <c r="E129" s="193"/>
      <c r="F129" s="37"/>
      <c r="G129" s="45"/>
      <c r="H129" s="51"/>
      <c r="I129" s="31"/>
      <c r="J129" s="31"/>
      <c r="K129" s="104"/>
      <c r="L129" s="31"/>
      <c r="M129" s="35"/>
      <c r="N129" s="49"/>
      <c r="O129" s="60">
        <v>23973319</v>
      </c>
      <c r="P129" s="116">
        <v>2</v>
      </c>
      <c r="Q129" s="117" t="s">
        <v>493</v>
      </c>
      <c r="R129" s="37" t="s">
        <v>337</v>
      </c>
      <c r="S129" s="128">
        <v>2446607</v>
      </c>
      <c r="T129" s="33" t="s">
        <v>5</v>
      </c>
      <c r="U129" s="105" t="s">
        <v>125</v>
      </c>
      <c r="V129" s="116">
        <v>2</v>
      </c>
      <c r="W129" s="175">
        <v>26788272</v>
      </c>
      <c r="X129" s="145">
        <v>42136</v>
      </c>
      <c r="Y129" s="81"/>
      <c r="Z129" s="36"/>
      <c r="AA129" s="37"/>
      <c r="AB129" s="48"/>
    </row>
    <row r="130" spans="1:28" s="70" customFormat="1" ht="25.5" x14ac:dyDescent="0.2">
      <c r="A130" s="32">
        <v>63</v>
      </c>
      <c r="B130" s="193" t="e">
        <f>IF($AC$6='CONTRATOS ENE A SEP 2015'!#REF!,'CONTRATOS ENE A SEP 2015'!#REF!,0)</f>
        <v>#REF!</v>
      </c>
      <c r="C130" s="37" t="e">
        <f>+VLOOKUP(B130,CONTRATO,4,0)</f>
        <v>#REF!</v>
      </c>
      <c r="D130" s="40" t="e">
        <f t="shared" ref="D130" si="150">+VLOOKUP(B130,CONTRATO,5,0)</f>
        <v>#REF!</v>
      </c>
      <c r="E130" s="193" t="e">
        <f>+IF('CONTRATOS ENE A SEP 2015'!#REF!=PRECONTRACTUAL!$AC$6,'CONTRATOS ENE A SEP 2015'!#REF!,0)</f>
        <v>#REF!</v>
      </c>
      <c r="F130" s="37" t="e">
        <f>+VLOOKUP(E130,DATOS,3,0)</f>
        <v>#REF!</v>
      </c>
      <c r="G130" s="45" t="e">
        <f>+VLOOKUP(E130,DATOS,20,0)</f>
        <v>#REF!</v>
      </c>
      <c r="H130" s="51" t="s">
        <v>123</v>
      </c>
      <c r="I130" s="31">
        <v>42143</v>
      </c>
      <c r="J130" s="31">
        <v>42146</v>
      </c>
      <c r="K130" s="104" t="s">
        <v>124</v>
      </c>
      <c r="L130" s="31" t="s">
        <v>59</v>
      </c>
      <c r="M130" s="31" t="s">
        <v>59</v>
      </c>
      <c r="N130" s="31" t="s">
        <v>59</v>
      </c>
      <c r="O130" s="60" t="e">
        <f t="shared" ref="O130" si="151">VLOOKUP(B130,CONTRATO,8,0)</f>
        <v>#REF!</v>
      </c>
      <c r="P130" s="116" t="e">
        <f t="shared" ref="P130" si="152">+VLOOKUP(O130,TERCERO,2,0)</f>
        <v>#REF!</v>
      </c>
      <c r="Q130" s="48" t="e">
        <f t="shared" ref="Q130" si="153">+VLOOKUP(O130,TERCERO,3,0)</f>
        <v>#REF!</v>
      </c>
      <c r="R130" s="40" t="e">
        <f t="shared" ref="R130" si="154">+VLOOKUP(O130,TERCERO,4,0)</f>
        <v>#REF!</v>
      </c>
      <c r="S130" s="128" t="e">
        <f t="shared" ref="S130" si="155">+VLOOKUP(O130,TERCERO,5,0)</f>
        <v>#REF!</v>
      </c>
      <c r="T130" s="33" t="e">
        <f t="shared" ref="T130" si="156">+VLOOKUP(O130,TERCERO,7,0)</f>
        <v>#REF!</v>
      </c>
      <c r="U130" s="105" t="s">
        <v>125</v>
      </c>
      <c r="V130" s="116">
        <v>1</v>
      </c>
      <c r="W130" s="146">
        <v>10444000</v>
      </c>
      <c r="X130" s="31">
        <v>42146</v>
      </c>
      <c r="Y130" s="81" t="e">
        <f t="shared" si="128"/>
        <v>#REF!</v>
      </c>
      <c r="Z130" s="36"/>
      <c r="AA130" s="40" t="s">
        <v>8</v>
      </c>
      <c r="AB130" s="48" t="s">
        <v>273</v>
      </c>
    </row>
    <row r="131" spans="1:28" s="70" customFormat="1" ht="96" x14ac:dyDescent="0.2">
      <c r="A131" s="32">
        <v>64</v>
      </c>
      <c r="B131" s="193" t="e">
        <f>IF($AC$6='CONTRATOS ENE A SEP 2015'!#REF!,'CONTRATOS ENE A SEP 2015'!#REF!,0)</f>
        <v>#REF!</v>
      </c>
      <c r="C131" s="37" t="e">
        <f>+VLOOKUP(B131,CONTRATO,4,0)</f>
        <v>#REF!</v>
      </c>
      <c r="D131" s="40" t="e">
        <f t="shared" ref="D131" si="157">+VLOOKUP(B131,CONTRATO,5,0)</f>
        <v>#REF!</v>
      </c>
      <c r="E131" s="193" t="e">
        <f>+IF('CONTRATOS ENE A SEP 2015'!#REF!=PRECONTRACTUAL!$AC$6,'CONTRATOS ENE A SEP 2015'!#REF!,0)</f>
        <v>#REF!</v>
      </c>
      <c r="F131" s="37" t="e">
        <f>+VLOOKUP(E131,DATOS,3,0)</f>
        <v>#REF!</v>
      </c>
      <c r="G131" s="45" t="e">
        <f>+VLOOKUP(E131,DATOS,20,0)</f>
        <v>#REF!</v>
      </c>
      <c r="H131" s="51" t="s">
        <v>123</v>
      </c>
      <c r="I131" s="31">
        <v>42116</v>
      </c>
      <c r="J131" s="31">
        <v>42124</v>
      </c>
      <c r="K131" s="104" t="s">
        <v>124</v>
      </c>
      <c r="L131" s="31">
        <v>42121</v>
      </c>
      <c r="M131" s="35">
        <v>1</v>
      </c>
      <c r="N131" s="131" t="s">
        <v>498</v>
      </c>
      <c r="O131" s="60" t="e">
        <f t="shared" ref="O131" si="158">VLOOKUP(B131,CONTRATO,8,0)</f>
        <v>#REF!</v>
      </c>
      <c r="P131" s="116" t="e">
        <f t="shared" ref="P131" si="159">+VLOOKUP(O131,TERCERO,2,0)</f>
        <v>#REF!</v>
      </c>
      <c r="Q131" s="48" t="e">
        <f t="shared" ref="Q131" si="160">+VLOOKUP(O131,TERCERO,3,0)</f>
        <v>#REF!</v>
      </c>
      <c r="R131" s="40" t="e">
        <f t="shared" ref="R131" si="161">+VLOOKUP(O131,TERCERO,4,0)</f>
        <v>#REF!</v>
      </c>
      <c r="S131" s="128" t="e">
        <f t="shared" ref="S131" si="162">+VLOOKUP(O131,TERCERO,5,0)</f>
        <v>#REF!</v>
      </c>
      <c r="T131" s="33" t="e">
        <f t="shared" ref="T131" si="163">+VLOOKUP(O131,TERCERO,7,0)</f>
        <v>#REF!</v>
      </c>
      <c r="U131" s="105" t="s">
        <v>125</v>
      </c>
      <c r="V131" s="116">
        <v>1</v>
      </c>
      <c r="W131" s="178">
        <v>8244000</v>
      </c>
      <c r="X131" s="31">
        <v>42124</v>
      </c>
      <c r="Y131" s="81" t="e">
        <f t="shared" si="128"/>
        <v>#REF!</v>
      </c>
      <c r="Z131" s="36"/>
      <c r="AA131" s="37" t="s">
        <v>161</v>
      </c>
      <c r="AB131" s="48" t="s">
        <v>332</v>
      </c>
    </row>
    <row r="132" spans="1:28" s="70" customFormat="1" ht="51" x14ac:dyDescent="0.2">
      <c r="A132" s="32"/>
      <c r="B132" s="193"/>
      <c r="C132" s="37"/>
      <c r="D132" s="40"/>
      <c r="E132" s="193"/>
      <c r="F132" s="37"/>
      <c r="G132" s="45"/>
      <c r="H132" s="51"/>
      <c r="I132" s="31"/>
      <c r="J132" s="31"/>
      <c r="K132" s="104"/>
      <c r="L132" s="31"/>
      <c r="M132" s="35"/>
      <c r="N132" s="131"/>
      <c r="O132" s="57">
        <v>860023369</v>
      </c>
      <c r="P132" s="116">
        <v>1</v>
      </c>
      <c r="Q132" s="48" t="s">
        <v>499</v>
      </c>
      <c r="R132" s="37" t="s">
        <v>337</v>
      </c>
      <c r="S132" s="128">
        <v>3156642222</v>
      </c>
      <c r="T132" s="33" t="s">
        <v>5</v>
      </c>
      <c r="U132" s="105" t="s">
        <v>125</v>
      </c>
      <c r="V132" s="116">
        <v>1</v>
      </c>
      <c r="W132" s="180" t="s">
        <v>501</v>
      </c>
      <c r="X132" s="31"/>
      <c r="Y132" s="81"/>
      <c r="Z132" s="36"/>
      <c r="AA132" s="37"/>
      <c r="AB132" s="48"/>
    </row>
    <row r="133" spans="1:28" s="70" customFormat="1" ht="96" x14ac:dyDescent="0.2">
      <c r="A133" s="32">
        <v>65</v>
      </c>
      <c r="B133" s="193" t="e">
        <f>IF($AC$6='CONTRATOS ENE A SEP 2015'!#REF!,'CONTRATOS ENE A SEP 2015'!#REF!,0)</f>
        <v>#REF!</v>
      </c>
      <c r="C133" s="37" t="e">
        <f>+VLOOKUP(B133,CONTRATO,4,0)</f>
        <v>#REF!</v>
      </c>
      <c r="D133" s="40" t="e">
        <f t="shared" ref="D133" si="164">+VLOOKUP(B133,CONTRATO,5,0)</f>
        <v>#REF!</v>
      </c>
      <c r="E133" s="193" t="e">
        <f>+IF('CONTRATOS ENE A SEP 2015'!#REF!=PRECONTRACTUAL!$AC$6,'CONTRATOS ENE A SEP 2015'!#REF!,0)</f>
        <v>#REF!</v>
      </c>
      <c r="F133" s="37" t="e">
        <f>+VLOOKUP(E133,DATOS,3,0)</f>
        <v>#REF!</v>
      </c>
      <c r="G133" s="45" t="e">
        <f>+VLOOKUP(E133,DATOS,20,0)</f>
        <v>#REF!</v>
      </c>
      <c r="H133" s="51" t="s">
        <v>123</v>
      </c>
      <c r="I133" s="31">
        <v>42116</v>
      </c>
      <c r="J133" s="31">
        <v>42124</v>
      </c>
      <c r="K133" s="104" t="s">
        <v>124</v>
      </c>
      <c r="L133" s="31">
        <v>42121</v>
      </c>
      <c r="M133" s="35">
        <v>1</v>
      </c>
      <c r="N133" s="131" t="s">
        <v>498</v>
      </c>
      <c r="O133" s="60" t="e">
        <f t="shared" ref="O133" si="165">VLOOKUP(B133,CONTRATO,8,0)</f>
        <v>#REF!</v>
      </c>
      <c r="P133" s="116" t="e">
        <f t="shared" ref="P133" si="166">+VLOOKUP(O133,TERCERO,2,0)</f>
        <v>#REF!</v>
      </c>
      <c r="Q133" s="48" t="e">
        <f t="shared" ref="Q133" si="167">+VLOOKUP(O133,TERCERO,3,0)</f>
        <v>#REF!</v>
      </c>
      <c r="R133" s="40" t="e">
        <f t="shared" ref="R133" si="168">+VLOOKUP(O133,TERCERO,4,0)</f>
        <v>#REF!</v>
      </c>
      <c r="S133" s="128" t="e">
        <f t="shared" ref="S133" si="169">+VLOOKUP(O133,TERCERO,5,0)</f>
        <v>#REF!</v>
      </c>
      <c r="T133" s="33" t="e">
        <f t="shared" ref="T133" si="170">+VLOOKUP(O133,TERCERO,7,0)</f>
        <v>#REF!</v>
      </c>
      <c r="U133" s="105" t="s">
        <v>125</v>
      </c>
      <c r="V133" s="116">
        <v>1</v>
      </c>
      <c r="W133" s="150">
        <v>25290582</v>
      </c>
      <c r="X133" s="31">
        <v>42124</v>
      </c>
      <c r="Y133" s="81" t="e">
        <f t="shared" si="128"/>
        <v>#REF!</v>
      </c>
      <c r="Z133" s="36"/>
      <c r="AA133" s="37" t="s">
        <v>161</v>
      </c>
      <c r="AB133" s="48" t="s">
        <v>332</v>
      </c>
    </row>
    <row r="134" spans="1:28" s="70" customFormat="1" ht="96" customHeight="1" x14ac:dyDescent="0.2">
      <c r="A134" s="32">
        <v>66</v>
      </c>
      <c r="B134" s="193" t="e">
        <f>IF($AC$6='CONTRATOS ENE A SEP 2015'!#REF!,'CONTRATOS ENE A SEP 2015'!#REF!,0)</f>
        <v>#REF!</v>
      </c>
      <c r="C134" s="37" t="e">
        <f>+VLOOKUP(B134,CONTRATO,4,0)</f>
        <v>#REF!</v>
      </c>
      <c r="D134" s="40" t="e">
        <f t="shared" ref="D134" si="171">+VLOOKUP(B134,CONTRATO,5,0)</f>
        <v>#REF!</v>
      </c>
      <c r="E134" s="193" t="e">
        <f>+IF('CONTRATOS ENE A SEP 2015'!#REF!=PRECONTRACTUAL!$AC$6,'CONTRATOS ENE A SEP 2015'!#REF!,0)</f>
        <v>#REF!</v>
      </c>
      <c r="F134" s="37" t="e">
        <f>+VLOOKUP(E134,DATOS,3,0)</f>
        <v>#REF!</v>
      </c>
      <c r="G134" s="45" t="e">
        <f>+VLOOKUP(E134,DATOS,20,0)</f>
        <v>#REF!</v>
      </c>
      <c r="H134" s="51" t="s">
        <v>123</v>
      </c>
      <c r="I134" s="31">
        <v>42130</v>
      </c>
      <c r="J134" s="31">
        <v>42137</v>
      </c>
      <c r="K134" s="104" t="s">
        <v>124</v>
      </c>
      <c r="L134" s="31" t="s">
        <v>59</v>
      </c>
      <c r="M134" s="31" t="s">
        <v>59</v>
      </c>
      <c r="N134" s="31" t="s">
        <v>59</v>
      </c>
      <c r="O134" s="60" t="e">
        <f t="shared" ref="O134" si="172">VLOOKUP(B134,CONTRATO,8,0)</f>
        <v>#REF!</v>
      </c>
      <c r="P134" s="116" t="e">
        <f t="shared" ref="P134" si="173">+VLOOKUP(O134,TERCERO,2,0)</f>
        <v>#REF!</v>
      </c>
      <c r="Q134" s="48" t="e">
        <f t="shared" ref="Q134" si="174">+VLOOKUP(O134,TERCERO,3,0)</f>
        <v>#REF!</v>
      </c>
      <c r="R134" s="40" t="e">
        <f t="shared" ref="R134" si="175">+VLOOKUP(O134,TERCERO,4,0)</f>
        <v>#REF!</v>
      </c>
      <c r="S134" s="128" t="e">
        <f t="shared" ref="S134" si="176">+VLOOKUP(O134,TERCERO,5,0)</f>
        <v>#REF!</v>
      </c>
      <c r="T134" s="33" t="e">
        <f t="shared" ref="T134" si="177">+VLOOKUP(O134,TERCERO,7,0)</f>
        <v>#REF!</v>
      </c>
      <c r="U134" s="105" t="s">
        <v>125</v>
      </c>
      <c r="V134" s="116">
        <v>1</v>
      </c>
      <c r="W134" s="34">
        <v>4900000</v>
      </c>
      <c r="X134" s="31">
        <v>42137</v>
      </c>
      <c r="Y134" s="81" t="e">
        <f t="shared" si="128"/>
        <v>#REF!</v>
      </c>
      <c r="Z134" s="36"/>
      <c r="AA134" s="40" t="s">
        <v>8</v>
      </c>
      <c r="AB134" s="48" t="s">
        <v>397</v>
      </c>
    </row>
    <row r="135" spans="1:28" s="70" customFormat="1" ht="25.5" x14ac:dyDescent="0.2">
      <c r="A135" s="32"/>
      <c r="B135" s="193"/>
      <c r="C135" s="37"/>
      <c r="D135" s="40"/>
      <c r="E135" s="193"/>
      <c r="F135" s="37"/>
      <c r="G135" s="45"/>
      <c r="H135" s="51"/>
      <c r="I135" s="31"/>
      <c r="J135" s="31"/>
      <c r="K135" s="104"/>
      <c r="L135" s="31"/>
      <c r="M135" s="35"/>
      <c r="N135" s="49"/>
      <c r="O135" s="179">
        <v>900020684</v>
      </c>
      <c r="P135" s="116">
        <v>8</v>
      </c>
      <c r="Q135" s="117" t="s">
        <v>500</v>
      </c>
      <c r="R135" s="52" t="s">
        <v>337</v>
      </c>
      <c r="S135" s="149">
        <v>2446607</v>
      </c>
      <c r="T135" s="33" t="s">
        <v>6</v>
      </c>
      <c r="U135" s="105" t="s">
        <v>125</v>
      </c>
      <c r="V135" s="116">
        <v>1</v>
      </c>
      <c r="W135" s="175">
        <v>9194704</v>
      </c>
      <c r="X135" s="31">
        <v>42137</v>
      </c>
      <c r="Y135" s="81"/>
      <c r="Z135" s="36"/>
      <c r="AA135" s="37"/>
      <c r="AB135" s="48"/>
    </row>
    <row r="136" spans="1:28" s="70" customFormat="1" ht="25.5" x14ac:dyDescent="0.2">
      <c r="A136" s="32">
        <v>67</v>
      </c>
      <c r="B136" s="193" t="e">
        <f>IF($AC$6='CONTRATOS ENE A SEP 2015'!#REF!,'CONTRATOS ENE A SEP 2015'!#REF!,0)</f>
        <v>#REF!</v>
      </c>
      <c r="C136" s="37" t="e">
        <f>+VLOOKUP(B136,CONTRATO,4,0)</f>
        <v>#REF!</v>
      </c>
      <c r="D136" s="40" t="e">
        <f t="shared" ref="D136" si="178">+VLOOKUP(B136,CONTRATO,5,0)</f>
        <v>#REF!</v>
      </c>
      <c r="E136" s="193" t="e">
        <f>+IF('CONTRATOS ENE A SEP 2015'!#REF!=PRECONTRACTUAL!$AC$6,'CONTRATOS ENE A SEP 2015'!#REF!,0)</f>
        <v>#REF!</v>
      </c>
      <c r="F136" s="37" t="e">
        <f>+VLOOKUP(E136,DATOS,3,0)</f>
        <v>#REF!</v>
      </c>
      <c r="G136" s="45" t="e">
        <f>+VLOOKUP(E136,DATOS,20,0)</f>
        <v>#REF!</v>
      </c>
      <c r="H136" s="51" t="s">
        <v>123</v>
      </c>
      <c r="I136" s="31">
        <v>42124</v>
      </c>
      <c r="J136" s="31">
        <v>42132</v>
      </c>
      <c r="K136" s="104" t="s">
        <v>124</v>
      </c>
      <c r="L136" s="31" t="s">
        <v>59</v>
      </c>
      <c r="M136" s="31" t="s">
        <v>59</v>
      </c>
      <c r="N136" s="31" t="s">
        <v>59</v>
      </c>
      <c r="O136" s="60" t="e">
        <f t="shared" ref="O136" si="179">VLOOKUP(B136,CONTRATO,8,0)</f>
        <v>#REF!</v>
      </c>
      <c r="P136" s="116" t="e">
        <f t="shared" ref="P136" si="180">+VLOOKUP(O136,TERCERO,2,0)</f>
        <v>#REF!</v>
      </c>
      <c r="Q136" s="48" t="e">
        <f t="shared" ref="Q136" si="181">+VLOOKUP(O136,TERCERO,3,0)</f>
        <v>#REF!</v>
      </c>
      <c r="R136" s="40" t="e">
        <f t="shared" ref="R136" si="182">+VLOOKUP(O136,TERCERO,4,0)</f>
        <v>#REF!</v>
      </c>
      <c r="S136" s="128" t="e">
        <f t="shared" ref="S136" si="183">+VLOOKUP(O136,TERCERO,5,0)</f>
        <v>#REF!</v>
      </c>
      <c r="T136" s="33" t="e">
        <f t="shared" ref="T136" si="184">+VLOOKUP(O136,TERCERO,7,0)</f>
        <v>#REF!</v>
      </c>
      <c r="U136" s="105" t="s">
        <v>125</v>
      </c>
      <c r="V136" s="116">
        <v>1</v>
      </c>
      <c r="W136" s="175">
        <v>10000000</v>
      </c>
      <c r="X136" s="31">
        <v>42132</v>
      </c>
      <c r="Y136" s="81" t="e">
        <f t="shared" si="128"/>
        <v>#REF!</v>
      </c>
      <c r="Z136" s="36"/>
      <c r="AA136" s="40" t="s">
        <v>8</v>
      </c>
      <c r="AB136" s="48" t="s">
        <v>397</v>
      </c>
    </row>
    <row r="137" spans="1:28" s="70" customFormat="1" ht="25.5" x14ac:dyDescent="0.2">
      <c r="A137" s="32">
        <v>68</v>
      </c>
      <c r="B137" s="193" t="e">
        <f>IF($AC$6='CONTRATOS ENE A SEP 2015'!#REF!,'CONTRATOS ENE A SEP 2015'!#REF!,0)</f>
        <v>#REF!</v>
      </c>
      <c r="C137" s="37" t="e">
        <f>+VLOOKUP(B137,CONTRATO,4,0)</f>
        <v>#REF!</v>
      </c>
      <c r="D137" s="40" t="e">
        <f t="shared" ref="D137" si="185">+VLOOKUP(B137,CONTRATO,5,0)</f>
        <v>#REF!</v>
      </c>
      <c r="E137" s="193" t="e">
        <f>+IF('CONTRATOS ENE A SEP 2015'!#REF!=PRECONTRACTUAL!$AC$6,'CONTRATOS ENE A SEP 2015'!#REF!,0)</f>
        <v>#REF!</v>
      </c>
      <c r="F137" s="37" t="e">
        <f>+VLOOKUP(E137,DATOS,3,0)</f>
        <v>#REF!</v>
      </c>
      <c r="G137" s="45" t="e">
        <f>+VLOOKUP(E137,DATOS,20,0)</f>
        <v>#REF!</v>
      </c>
      <c r="H137" s="51" t="s">
        <v>123</v>
      </c>
      <c r="I137" s="31">
        <v>42152</v>
      </c>
      <c r="J137" s="31">
        <v>42152</v>
      </c>
      <c r="K137" s="104" t="s">
        <v>124</v>
      </c>
      <c r="L137" s="31" t="s">
        <v>59</v>
      </c>
      <c r="M137" s="31" t="s">
        <v>59</v>
      </c>
      <c r="N137" s="31" t="s">
        <v>59</v>
      </c>
      <c r="O137" s="60" t="e">
        <f t="shared" ref="O137" si="186">VLOOKUP(B137,CONTRATO,8,0)</f>
        <v>#REF!</v>
      </c>
      <c r="P137" s="116" t="e">
        <f t="shared" ref="P137" si="187">+VLOOKUP(O137,TERCERO,2,0)</f>
        <v>#REF!</v>
      </c>
      <c r="Q137" s="48" t="e">
        <f t="shared" ref="Q137" si="188">+VLOOKUP(O137,TERCERO,3,0)</f>
        <v>#REF!</v>
      </c>
      <c r="R137" s="40" t="e">
        <f t="shared" ref="R137" si="189">+VLOOKUP(O137,TERCERO,4,0)</f>
        <v>#REF!</v>
      </c>
      <c r="S137" s="128" t="e">
        <f t="shared" ref="S137" si="190">+VLOOKUP(O137,TERCERO,5,0)</f>
        <v>#REF!</v>
      </c>
      <c r="T137" s="33" t="e">
        <f t="shared" ref="T137" si="191">+VLOOKUP(O137,TERCERO,7,0)</f>
        <v>#REF!</v>
      </c>
      <c r="U137" s="105" t="s">
        <v>125</v>
      </c>
      <c r="V137" s="116">
        <v>1</v>
      </c>
      <c r="W137" s="181" t="s">
        <v>74</v>
      </c>
      <c r="X137" s="31" t="s">
        <v>74</v>
      </c>
      <c r="Y137" s="81" t="e">
        <f t="shared" si="128"/>
        <v>#REF!</v>
      </c>
      <c r="Z137" s="36"/>
      <c r="AA137" s="40" t="s">
        <v>219</v>
      </c>
      <c r="AB137" s="48" t="s">
        <v>83</v>
      </c>
    </row>
    <row r="138" spans="1:28" s="70" customFormat="1" ht="156.75" customHeight="1" x14ac:dyDescent="0.2">
      <c r="A138" s="32">
        <v>69</v>
      </c>
      <c r="B138" s="193" t="e">
        <f>IF($AC$6='CONTRATOS ENE A SEP 2015'!#REF!,'CONTRATOS ENE A SEP 2015'!#REF!,0)</f>
        <v>#REF!</v>
      </c>
      <c r="C138" s="37" t="e">
        <f>+VLOOKUP(B138,CONTRATO,4,0)</f>
        <v>#REF!</v>
      </c>
      <c r="D138" s="40" t="e">
        <f t="shared" ref="D138" si="192">+VLOOKUP(B138,CONTRATO,5,0)</f>
        <v>#REF!</v>
      </c>
      <c r="E138" s="193" t="e">
        <f>+IF('CONTRATOS ENE A SEP 2015'!#REF!=PRECONTRACTUAL!$AC$6,'CONTRATOS ENE A SEP 2015'!#REF!,0)</f>
        <v>#REF!</v>
      </c>
      <c r="F138" s="37" t="e">
        <f>+VLOOKUP(E138,DATOS,3,0)</f>
        <v>#REF!</v>
      </c>
      <c r="G138" s="34" t="e">
        <f>+VLOOKUP(E138,DATOS,20,0)</f>
        <v>#REF!</v>
      </c>
      <c r="H138" s="51" t="s">
        <v>123</v>
      </c>
      <c r="I138" s="31">
        <v>42152</v>
      </c>
      <c r="J138" s="31">
        <v>42152</v>
      </c>
      <c r="K138" s="104" t="s">
        <v>124</v>
      </c>
      <c r="L138" s="31" t="s">
        <v>59</v>
      </c>
      <c r="M138" s="31" t="s">
        <v>59</v>
      </c>
      <c r="N138" s="31" t="s">
        <v>59</v>
      </c>
      <c r="O138" s="149" t="e">
        <f t="shared" ref="O138" si="193">VLOOKUP(B138,CONTRATO,8,0)</f>
        <v>#REF!</v>
      </c>
      <c r="P138" s="182" t="e">
        <f t="shared" ref="P138" si="194">+VLOOKUP(O138,TERCERO,2,0)</f>
        <v>#REF!</v>
      </c>
      <c r="Q138" s="48" t="e">
        <f t="shared" ref="Q138" si="195">+VLOOKUP(O138,TERCERO,3,0)</f>
        <v>#REF!</v>
      </c>
      <c r="R138" s="40" t="e">
        <f t="shared" ref="R138" si="196">+VLOOKUP(O138,TERCERO,4,0)</f>
        <v>#REF!</v>
      </c>
      <c r="S138" s="128" t="e">
        <f t="shared" ref="S138" si="197">+VLOOKUP(O138,TERCERO,5,0)</f>
        <v>#REF!</v>
      </c>
      <c r="T138" s="33" t="e">
        <f t="shared" ref="T138" si="198">+VLOOKUP(O138,TERCERO,7,0)</f>
        <v>#REF!</v>
      </c>
      <c r="U138" s="105" t="s">
        <v>125</v>
      </c>
      <c r="V138" s="116">
        <v>1</v>
      </c>
      <c r="W138" s="181" t="s">
        <v>74</v>
      </c>
      <c r="X138" s="31" t="s">
        <v>74</v>
      </c>
      <c r="Y138" s="81" t="e">
        <f t="shared" si="128"/>
        <v>#REF!</v>
      </c>
      <c r="Z138" s="36"/>
      <c r="AA138" s="40" t="s">
        <v>219</v>
      </c>
      <c r="AB138" s="48" t="s">
        <v>83</v>
      </c>
    </row>
    <row r="139" spans="1:28" s="70" customFormat="1" ht="25.5" x14ac:dyDescent="0.2">
      <c r="A139" s="32">
        <v>70</v>
      </c>
      <c r="B139" s="193" t="e">
        <f>IF($AC$6='CONTRATOS ENE A SEP 2015'!#REF!,'CONTRATOS ENE A SEP 2015'!#REF!,0)</f>
        <v>#REF!</v>
      </c>
      <c r="C139" s="37" t="e">
        <f>+VLOOKUP(B139,CONTRATO,4,0)</f>
        <v>#REF!</v>
      </c>
      <c r="D139" s="40" t="e">
        <f t="shared" ref="D139" si="199">+VLOOKUP(B139,CONTRATO,5,0)</f>
        <v>#REF!</v>
      </c>
      <c r="E139" s="193" t="e">
        <f>+IF('CONTRATOS ENE A SEP 2015'!#REF!=PRECONTRACTUAL!$AC$6,'CONTRATOS ENE A SEP 2015'!#REF!,0)</f>
        <v>#REF!</v>
      </c>
      <c r="F139" s="37" t="e">
        <f>+VLOOKUP(E139,DATOS,3,0)</f>
        <v>#REF!</v>
      </c>
      <c r="G139" s="34" t="e">
        <f>+VLOOKUP(E139,DATOS,20,0)</f>
        <v>#REF!</v>
      </c>
      <c r="H139" s="51" t="s">
        <v>123</v>
      </c>
      <c r="I139" s="31">
        <v>42143</v>
      </c>
      <c r="J139" s="31">
        <v>42146</v>
      </c>
      <c r="K139" s="104" t="s">
        <v>124</v>
      </c>
      <c r="L139" s="31" t="s">
        <v>59</v>
      </c>
      <c r="M139" s="31" t="s">
        <v>59</v>
      </c>
      <c r="N139" s="31" t="s">
        <v>59</v>
      </c>
      <c r="O139" s="149" t="e">
        <f t="shared" ref="O139" si="200">VLOOKUP(B139,CONTRATO,8,0)</f>
        <v>#REF!</v>
      </c>
      <c r="P139" s="186" t="e">
        <f t="shared" ref="P139" si="201">+VLOOKUP(O139,TERCERO,2,0)</f>
        <v>#REF!</v>
      </c>
      <c r="Q139" s="48" t="e">
        <f t="shared" ref="Q139" si="202">+VLOOKUP(O139,TERCERO,3,0)</f>
        <v>#REF!</v>
      </c>
      <c r="R139" s="40" t="e">
        <f t="shared" ref="R139" si="203">+VLOOKUP(O139,TERCERO,4,0)</f>
        <v>#REF!</v>
      </c>
      <c r="S139" s="128" t="e">
        <f t="shared" ref="S139" si="204">+VLOOKUP(O139,TERCERO,5,0)</f>
        <v>#REF!</v>
      </c>
      <c r="T139" s="33" t="e">
        <f t="shared" ref="T139" si="205">+VLOOKUP(O139,TERCERO,7,0)</f>
        <v>#REF!</v>
      </c>
      <c r="U139" s="105" t="s">
        <v>125</v>
      </c>
      <c r="V139" s="116">
        <v>1</v>
      </c>
      <c r="W139" s="175">
        <v>1576000</v>
      </c>
      <c r="X139" s="31">
        <v>42146</v>
      </c>
      <c r="Y139" s="81" t="e">
        <f t="shared" si="128"/>
        <v>#REF!</v>
      </c>
      <c r="Z139" s="36"/>
      <c r="AA139" s="40" t="s">
        <v>8</v>
      </c>
      <c r="AB139" s="48" t="s">
        <v>397</v>
      </c>
    </row>
    <row r="140" spans="1:28" s="70" customFormat="1" ht="63.75" x14ac:dyDescent="0.2">
      <c r="A140" s="32"/>
      <c r="B140" s="193"/>
      <c r="C140" s="37"/>
      <c r="D140" s="40"/>
      <c r="E140" s="193"/>
      <c r="F140" s="37"/>
      <c r="G140" s="45"/>
      <c r="H140" s="51"/>
      <c r="I140" s="31"/>
      <c r="J140" s="31"/>
      <c r="K140" s="104"/>
      <c r="L140" s="31"/>
      <c r="M140" s="35"/>
      <c r="N140" s="49"/>
      <c r="O140" s="117">
        <v>80807003</v>
      </c>
      <c r="P140" s="116">
        <v>8</v>
      </c>
      <c r="Q140" s="132" t="s">
        <v>506</v>
      </c>
      <c r="R140" s="52" t="s">
        <v>337</v>
      </c>
      <c r="S140" s="149">
        <v>2446607</v>
      </c>
      <c r="T140" s="33" t="s">
        <v>45</v>
      </c>
      <c r="U140" s="184" t="s">
        <v>125</v>
      </c>
      <c r="V140" s="116">
        <v>1</v>
      </c>
      <c r="W140" s="185">
        <v>2300000</v>
      </c>
      <c r="X140" s="31">
        <v>42146</v>
      </c>
      <c r="Y140" s="81"/>
      <c r="Z140" s="36"/>
      <c r="AA140" s="37"/>
      <c r="AB140" s="48"/>
    </row>
    <row r="141" spans="1:28" s="70" customFormat="1" ht="63.75" x14ac:dyDescent="0.2">
      <c r="A141" s="32"/>
      <c r="B141" s="193"/>
      <c r="C141" s="37"/>
      <c r="D141" s="40"/>
      <c r="E141" s="193"/>
      <c r="F141" s="37"/>
      <c r="G141" s="45"/>
      <c r="H141" s="51"/>
      <c r="I141" s="31"/>
      <c r="J141" s="31"/>
      <c r="K141" s="104"/>
      <c r="L141" s="31"/>
      <c r="M141" s="35"/>
      <c r="N141" s="49"/>
      <c r="O141" s="118">
        <v>900616326</v>
      </c>
      <c r="P141" s="116">
        <v>5</v>
      </c>
      <c r="Q141" s="132" t="s">
        <v>507</v>
      </c>
      <c r="R141" s="52" t="s">
        <v>337</v>
      </c>
      <c r="S141" s="149">
        <v>2446607</v>
      </c>
      <c r="T141" s="33" t="s">
        <v>45</v>
      </c>
      <c r="U141" s="184" t="s">
        <v>125</v>
      </c>
      <c r="V141" s="116">
        <v>1</v>
      </c>
      <c r="W141" s="118">
        <v>2041339</v>
      </c>
      <c r="X141" s="31">
        <v>42146</v>
      </c>
      <c r="Y141" s="81"/>
      <c r="Z141" s="36"/>
      <c r="AA141" s="37"/>
      <c r="AB141" s="48"/>
    </row>
    <row r="142" spans="1:28" s="70" customFormat="1" ht="25.5" x14ac:dyDescent="0.2">
      <c r="A142" s="32"/>
      <c r="B142" s="193"/>
      <c r="C142" s="37"/>
      <c r="D142" s="40"/>
      <c r="E142" s="193"/>
      <c r="F142" s="37"/>
      <c r="G142" s="45"/>
      <c r="H142" s="51"/>
      <c r="I142" s="31"/>
      <c r="J142" s="31"/>
      <c r="K142" s="104"/>
      <c r="L142" s="31"/>
      <c r="M142" s="35"/>
      <c r="N142" s="49"/>
      <c r="O142" s="140" t="s">
        <v>510</v>
      </c>
      <c r="P142" s="116">
        <v>7</v>
      </c>
      <c r="Q142" s="132" t="s">
        <v>508</v>
      </c>
      <c r="R142" s="52" t="s">
        <v>337</v>
      </c>
      <c r="S142" s="149">
        <v>2446607</v>
      </c>
      <c r="T142" s="33" t="s">
        <v>6</v>
      </c>
      <c r="U142" s="184" t="s">
        <v>125</v>
      </c>
      <c r="V142" s="116">
        <v>1</v>
      </c>
      <c r="W142" s="118">
        <v>2967280</v>
      </c>
      <c r="X142" s="31">
        <v>42146</v>
      </c>
      <c r="Y142" s="81"/>
      <c r="Z142" s="36"/>
      <c r="AA142" s="37"/>
      <c r="AB142" s="48"/>
    </row>
    <row r="143" spans="1:28" s="70" customFormat="1" ht="25.5" x14ac:dyDescent="0.2">
      <c r="A143" s="32"/>
      <c r="B143" s="193"/>
      <c r="C143" s="37"/>
      <c r="D143" s="40"/>
      <c r="E143" s="193"/>
      <c r="F143" s="37"/>
      <c r="G143" s="45"/>
      <c r="H143" s="51"/>
      <c r="I143" s="31"/>
      <c r="J143" s="31"/>
      <c r="K143" s="104"/>
      <c r="L143" s="31"/>
      <c r="M143" s="35"/>
      <c r="N143" s="49"/>
      <c r="O143" s="118">
        <v>900301585</v>
      </c>
      <c r="P143" s="116">
        <v>3</v>
      </c>
      <c r="Q143" s="132" t="s">
        <v>509</v>
      </c>
      <c r="R143" s="52" t="s">
        <v>337</v>
      </c>
      <c r="S143" s="149">
        <v>2446607</v>
      </c>
      <c r="T143" s="33" t="s">
        <v>6</v>
      </c>
      <c r="U143" s="184" t="s">
        <v>125</v>
      </c>
      <c r="V143" s="116">
        <v>1</v>
      </c>
      <c r="W143" s="118">
        <v>2826340</v>
      </c>
      <c r="X143" s="31">
        <v>42146</v>
      </c>
      <c r="Y143" s="81"/>
      <c r="Z143" s="36"/>
      <c r="AA143" s="37"/>
      <c r="AB143" s="48"/>
    </row>
    <row r="144" spans="1:28" s="70" customFormat="1" ht="107.25" customHeight="1" x14ac:dyDescent="0.2">
      <c r="A144" s="32">
        <v>71</v>
      </c>
      <c r="B144" s="193" t="e">
        <f>IF($AC$6='CONTRATOS ENE A SEP 2015'!#REF!,'CONTRATOS ENE A SEP 2015'!#REF!,0)</f>
        <v>#REF!</v>
      </c>
      <c r="C144" s="37" t="e">
        <f>+VLOOKUP(B144,CONTRATO,4,0)</f>
        <v>#REF!</v>
      </c>
      <c r="D144" s="40" t="e">
        <f t="shared" ref="D144" si="206">+VLOOKUP(B144,CONTRATO,5,0)</f>
        <v>#REF!</v>
      </c>
      <c r="E144" s="193" t="e">
        <f>+IF('CONTRATOS ENE A SEP 2015'!#REF!=PRECONTRACTUAL!$AC$6,'CONTRATOS ENE A SEP 2015'!#REF!,0)</f>
        <v>#REF!</v>
      </c>
      <c r="F144" s="37" t="e">
        <f>+VLOOKUP(E144,DATOS,3,0)</f>
        <v>#REF!</v>
      </c>
      <c r="G144" s="34" t="e">
        <f>+VLOOKUP(E144,DATOS,20,0)</f>
        <v>#REF!</v>
      </c>
      <c r="H144" s="51" t="s">
        <v>123</v>
      </c>
      <c r="I144" s="31">
        <v>42110</v>
      </c>
      <c r="J144" s="31">
        <v>42124</v>
      </c>
      <c r="K144" s="104" t="s">
        <v>124</v>
      </c>
      <c r="L144" s="31">
        <v>42143</v>
      </c>
      <c r="M144" s="35">
        <v>1</v>
      </c>
      <c r="N144" s="131" t="s">
        <v>511</v>
      </c>
      <c r="O144" s="149" t="e">
        <f t="shared" ref="O144" si="207">VLOOKUP(B144,CONTRATO,8,0)</f>
        <v>#REF!</v>
      </c>
      <c r="P144" s="186" t="e">
        <f t="shared" ref="P144" si="208">+VLOOKUP(O144,TERCERO,2,0)</f>
        <v>#REF!</v>
      </c>
      <c r="Q144" s="48" t="e">
        <f t="shared" ref="Q144" si="209">+VLOOKUP(O144,TERCERO,3,0)</f>
        <v>#REF!</v>
      </c>
      <c r="R144" s="40" t="e">
        <f t="shared" ref="R144" si="210">+VLOOKUP(O144,TERCERO,4,0)</f>
        <v>#REF!</v>
      </c>
      <c r="S144" s="128" t="e">
        <f t="shared" ref="S144" si="211">+VLOOKUP(O144,TERCERO,5,0)</f>
        <v>#REF!</v>
      </c>
      <c r="T144" s="33" t="e">
        <f t="shared" ref="T144" si="212">+VLOOKUP(O144,TERCERO,7,0)</f>
        <v>#REF!</v>
      </c>
      <c r="U144" s="184" t="s">
        <v>125</v>
      </c>
      <c r="V144" s="116">
        <v>1</v>
      </c>
      <c r="W144" s="185">
        <v>760000000</v>
      </c>
      <c r="X144" s="31">
        <v>42124</v>
      </c>
      <c r="Y144" s="81" t="e">
        <f t="shared" ref="Y144" si="213">+"Contrato"&amp;" "&amp;B144&amp;" "&amp;"de"&amp;" "&amp;"2015"</f>
        <v>#REF!</v>
      </c>
      <c r="Z144" s="36"/>
      <c r="AA144" s="40" t="s">
        <v>8</v>
      </c>
      <c r="AB144" s="48" t="s">
        <v>111</v>
      </c>
    </row>
    <row r="145" spans="1:28" s="70" customFormat="1" ht="25.5" x14ac:dyDescent="0.2">
      <c r="A145" s="32"/>
      <c r="B145" s="193" t="e">
        <f>IF($AC$6='CONTRATOS ENE A SEP 2015'!#REF!,'CONTRATOS ENE A SEP 2015'!#REF!,0)</f>
        <v>#REF!</v>
      </c>
      <c r="C145" s="37" t="e">
        <f>+VLOOKUP(B145,CONTRATO,4,0)</f>
        <v>#REF!</v>
      </c>
      <c r="D145" s="40" t="e">
        <f t="shared" ref="D145" si="214">+VLOOKUP(B145,CONTRATO,5,0)</f>
        <v>#REF!</v>
      </c>
      <c r="E145" s="193" t="e">
        <f>+IF('CONTRATOS ENE A SEP 2015'!#REF!=PRECONTRACTUAL!$AC$6,'CONTRATOS ENE A SEP 2015'!#REF!,0)</f>
        <v>#REF!</v>
      </c>
      <c r="F145" s="37" t="e">
        <f>+VLOOKUP(E145,DATOS,3,0)</f>
        <v>#REF!</v>
      </c>
      <c r="G145" s="34" t="e">
        <f>+VLOOKUP(E145,DATOS,20,0)</f>
        <v>#REF!</v>
      </c>
      <c r="H145" s="51" t="s">
        <v>123</v>
      </c>
      <c r="I145" s="31">
        <v>42130</v>
      </c>
      <c r="J145" s="31">
        <v>42159</v>
      </c>
      <c r="K145" s="104" t="s">
        <v>124</v>
      </c>
      <c r="L145" s="31" t="s">
        <v>59</v>
      </c>
      <c r="M145" s="35" t="s">
        <v>59</v>
      </c>
      <c r="N145" s="131" t="s">
        <v>59</v>
      </c>
      <c r="O145" s="149" t="e">
        <f t="shared" ref="O145" si="215">VLOOKUP(B145,CONTRATO,8,0)</f>
        <v>#REF!</v>
      </c>
      <c r="P145" s="186" t="e">
        <f t="shared" ref="P145" si="216">+VLOOKUP(O145,TERCERO,2,0)</f>
        <v>#REF!</v>
      </c>
      <c r="Q145" s="48" t="e">
        <f t="shared" ref="Q145" si="217">+VLOOKUP(O145,TERCERO,3,0)</f>
        <v>#REF!</v>
      </c>
      <c r="R145" s="40" t="e">
        <f t="shared" ref="R145" si="218">+VLOOKUP(O145,TERCERO,4,0)</f>
        <v>#REF!</v>
      </c>
      <c r="S145" s="128" t="e">
        <f t="shared" ref="S145" si="219">+VLOOKUP(O145,TERCERO,5,0)</f>
        <v>#REF!</v>
      </c>
      <c r="T145" s="33" t="e">
        <f t="shared" ref="T145" si="220">+VLOOKUP(O145,TERCERO,7,0)</f>
        <v>#REF!</v>
      </c>
      <c r="U145" s="184" t="s">
        <v>125</v>
      </c>
      <c r="V145" s="116">
        <v>1</v>
      </c>
      <c r="W145" s="151">
        <v>54197619</v>
      </c>
      <c r="X145" s="31">
        <v>42159</v>
      </c>
      <c r="Y145" s="198" t="e">
        <f t="shared" ref="Y145" si="221">+"Contrato"&amp;" "&amp;B145&amp;" "&amp;"de"&amp;" "&amp;"2015"</f>
        <v>#REF!</v>
      </c>
      <c r="Z145" s="36"/>
      <c r="AA145" s="153" t="s">
        <v>8</v>
      </c>
      <c r="AB145" s="48" t="s">
        <v>273</v>
      </c>
    </row>
    <row r="146" spans="1:28" s="70" customFormat="1" ht="72" x14ac:dyDescent="0.2">
      <c r="A146" s="32"/>
      <c r="B146" s="193" t="e">
        <f>IF($AC$6='CONTRATOS ENE A SEP 2015'!#REF!,'CONTRATOS ENE A SEP 2015'!#REF!,0)</f>
        <v>#REF!</v>
      </c>
      <c r="C146" s="37" t="e">
        <f>+VLOOKUP(B146,CONTRATO,4,0)</f>
        <v>#REF!</v>
      </c>
      <c r="D146" s="40" t="e">
        <f t="shared" ref="D146:D163" si="222">+VLOOKUP(B146,CONTRATO,5,0)</f>
        <v>#REF!</v>
      </c>
      <c r="E146" s="193" t="e">
        <f>+IF('CONTRATOS ENE A SEP 2015'!#REF!=PRECONTRACTUAL!$AC$6,'CONTRATOS ENE A SEP 2015'!#REF!,0)</f>
        <v>#REF!</v>
      </c>
      <c r="F146" s="37" t="e">
        <f>+VLOOKUP(E146,DATOS,3,0)</f>
        <v>#REF!</v>
      </c>
      <c r="G146" s="34" t="e">
        <f>+VLOOKUP(E146,DATOS,20,0)</f>
        <v>#REF!</v>
      </c>
      <c r="H146" s="51" t="s">
        <v>123</v>
      </c>
      <c r="I146" s="31">
        <v>42159</v>
      </c>
      <c r="J146" s="31">
        <v>42159</v>
      </c>
      <c r="K146" s="56" t="s">
        <v>124</v>
      </c>
      <c r="L146" s="31">
        <v>42143</v>
      </c>
      <c r="M146" s="35">
        <v>1</v>
      </c>
      <c r="N146" s="131" t="s">
        <v>511</v>
      </c>
      <c r="O146" s="149" t="e">
        <f t="shared" ref="O146:O163" si="223">VLOOKUP(B146,CONTRATO,8,0)</f>
        <v>#REF!</v>
      </c>
      <c r="P146" s="186" t="e">
        <f t="shared" ref="P146:P163" si="224">+VLOOKUP(O146,TERCERO,2,0)</f>
        <v>#REF!</v>
      </c>
      <c r="Q146" s="48" t="e">
        <f t="shared" ref="Q146:Q163" si="225">+VLOOKUP(O146,TERCERO,3,0)</f>
        <v>#REF!</v>
      </c>
      <c r="R146" s="40" t="e">
        <f t="shared" ref="R146:R163" si="226">+VLOOKUP(O146,TERCERO,4,0)</f>
        <v>#REF!</v>
      </c>
      <c r="S146" s="128" t="e">
        <f t="shared" ref="S146:S163" si="227">+VLOOKUP(O146,TERCERO,5,0)</f>
        <v>#REF!</v>
      </c>
      <c r="T146" s="33" t="e">
        <f t="shared" ref="T146:T163" si="228">+VLOOKUP(O146,TERCERO,7,0)</f>
        <v>#REF!</v>
      </c>
      <c r="U146" s="149" t="s">
        <v>125</v>
      </c>
      <c r="V146" s="116">
        <v>1</v>
      </c>
      <c r="W146" s="151">
        <v>22800000</v>
      </c>
      <c r="X146" s="31">
        <v>42159</v>
      </c>
      <c r="Y146" s="81" t="e">
        <f t="shared" ref="Y146:Y163" si="229">+"Contrato"&amp;" "&amp;B146&amp;" "&amp;"de"&amp;" "&amp;"2015"</f>
        <v>#REF!</v>
      </c>
      <c r="Z146" s="36"/>
      <c r="AA146" s="40" t="s">
        <v>8</v>
      </c>
      <c r="AB146" s="48" t="s">
        <v>273</v>
      </c>
    </row>
    <row r="147" spans="1:28" s="70" customFormat="1" ht="114.75" x14ac:dyDescent="0.2">
      <c r="A147" s="32"/>
      <c r="B147" s="193" t="e">
        <f>IF($AC$6='CONTRATOS ENE A SEP 2015'!#REF!,'CONTRATOS ENE A SEP 2015'!#REF!,0)</f>
        <v>#REF!</v>
      </c>
      <c r="C147" s="37" t="e">
        <f>+VLOOKUP(B147,CONTRATO,4,0)</f>
        <v>#REF!</v>
      </c>
      <c r="D147" s="40" t="e">
        <f t="shared" si="222"/>
        <v>#REF!</v>
      </c>
      <c r="E147" s="193" t="e">
        <f>+IF('CONTRATOS ENE A SEP 2015'!#REF!=PRECONTRACTUAL!$AC$6,'CONTRATOS ENE A SEP 2015'!#REF!,0)</f>
        <v>#REF!</v>
      </c>
      <c r="F147" s="37" t="e">
        <f>+VLOOKUP(E147,DATOS,3,0)</f>
        <v>#REF!</v>
      </c>
      <c r="G147" s="34" t="e">
        <f>+VLOOKUP(E147,DATOS,20,0)</f>
        <v>#REF!</v>
      </c>
      <c r="H147" s="51" t="s">
        <v>123</v>
      </c>
      <c r="I147" s="31">
        <v>42139</v>
      </c>
      <c r="J147" s="31">
        <v>42150</v>
      </c>
      <c r="K147" s="56" t="s">
        <v>124</v>
      </c>
      <c r="L147" s="204">
        <v>42143</v>
      </c>
      <c r="M147" s="160">
        <v>1</v>
      </c>
      <c r="N147" s="37" t="s">
        <v>577</v>
      </c>
      <c r="O147" s="149" t="e">
        <f t="shared" si="223"/>
        <v>#REF!</v>
      </c>
      <c r="P147" s="186" t="e">
        <f t="shared" si="224"/>
        <v>#REF!</v>
      </c>
      <c r="Q147" s="48" t="e">
        <f t="shared" si="225"/>
        <v>#REF!</v>
      </c>
      <c r="R147" s="40" t="e">
        <f t="shared" si="226"/>
        <v>#REF!</v>
      </c>
      <c r="S147" s="128" t="e">
        <f t="shared" si="227"/>
        <v>#REF!</v>
      </c>
      <c r="T147" s="33" t="e">
        <f t="shared" si="228"/>
        <v>#REF!</v>
      </c>
      <c r="U147" s="149" t="s">
        <v>125</v>
      </c>
      <c r="V147" s="116">
        <v>1</v>
      </c>
      <c r="W147" s="151">
        <v>18432400</v>
      </c>
      <c r="X147" s="31">
        <v>42150</v>
      </c>
      <c r="Y147" s="81" t="e">
        <f t="shared" si="229"/>
        <v>#REF!</v>
      </c>
      <c r="Z147" s="36"/>
      <c r="AA147" s="40" t="s">
        <v>8</v>
      </c>
      <c r="AB147" s="48" t="s">
        <v>111</v>
      </c>
    </row>
    <row r="148" spans="1:28" s="70" customFormat="1" ht="89.25" x14ac:dyDescent="0.2">
      <c r="A148" s="32"/>
      <c r="B148" s="193"/>
      <c r="C148" s="37"/>
      <c r="D148" s="40"/>
      <c r="E148" s="193"/>
      <c r="F148" s="37"/>
      <c r="G148" s="34"/>
      <c r="H148" s="51"/>
      <c r="I148" s="31"/>
      <c r="J148" s="31"/>
      <c r="K148" s="56"/>
      <c r="L148" s="204">
        <v>42146</v>
      </c>
      <c r="M148" s="160">
        <v>2</v>
      </c>
      <c r="N148" s="107" t="s">
        <v>578</v>
      </c>
      <c r="O148" s="42">
        <v>900590676</v>
      </c>
      <c r="P148" s="196">
        <v>3</v>
      </c>
      <c r="Q148" s="107" t="s">
        <v>575</v>
      </c>
      <c r="R148" s="158" t="s">
        <v>383</v>
      </c>
      <c r="S148" s="128">
        <v>2446607</v>
      </c>
      <c r="T148" s="197" t="s">
        <v>45</v>
      </c>
      <c r="U148" s="149" t="s">
        <v>125</v>
      </c>
      <c r="V148" s="116">
        <v>2</v>
      </c>
      <c r="W148" s="45">
        <v>14900000</v>
      </c>
      <c r="X148" s="31">
        <v>42150</v>
      </c>
      <c r="Y148" s="81"/>
      <c r="Z148" s="36"/>
      <c r="AA148" s="40"/>
      <c r="AB148" s="48"/>
    </row>
    <row r="149" spans="1:28" s="70" customFormat="1" ht="76.5" x14ac:dyDescent="0.2">
      <c r="A149" s="32"/>
      <c r="B149" s="193"/>
      <c r="C149" s="37"/>
      <c r="D149" s="40"/>
      <c r="E149" s="193"/>
      <c r="F149" s="37"/>
      <c r="G149" s="34"/>
      <c r="H149" s="51"/>
      <c r="I149" s="31"/>
      <c r="J149" s="31"/>
      <c r="K149" s="56"/>
      <c r="L149" s="204">
        <v>42152</v>
      </c>
      <c r="M149" s="160">
        <v>3</v>
      </c>
      <c r="N149" s="107" t="s">
        <v>579</v>
      </c>
      <c r="O149" s="42">
        <v>860007336</v>
      </c>
      <c r="P149" s="196">
        <v>1</v>
      </c>
      <c r="Q149" s="107" t="s">
        <v>576</v>
      </c>
      <c r="R149" s="158" t="s">
        <v>383</v>
      </c>
      <c r="S149" s="55">
        <v>2446607</v>
      </c>
      <c r="T149" s="33" t="s">
        <v>44</v>
      </c>
      <c r="U149" s="149" t="s">
        <v>125</v>
      </c>
      <c r="V149" s="116">
        <v>3</v>
      </c>
      <c r="W149" s="45">
        <v>16275000</v>
      </c>
      <c r="X149" s="31">
        <v>42150</v>
      </c>
      <c r="Y149" s="81"/>
      <c r="Z149" s="36"/>
      <c r="AA149" s="40"/>
      <c r="AB149" s="48"/>
    </row>
    <row r="150" spans="1:28" s="70" customFormat="1" ht="38.25" x14ac:dyDescent="0.2">
      <c r="A150" s="32"/>
      <c r="B150" s="193" t="e">
        <f>IF($AC$6='CONTRATOS ENE A SEP 2015'!#REF!,'CONTRATOS ENE A SEP 2015'!#REF!,0)</f>
        <v>#REF!</v>
      </c>
      <c r="C150" s="37" t="e">
        <f>+VLOOKUP(B150,CONTRATO,4,0)</f>
        <v>#REF!</v>
      </c>
      <c r="D150" s="40" t="e">
        <f t="shared" si="222"/>
        <v>#REF!</v>
      </c>
      <c r="E150" s="193" t="e">
        <f>+IF('CONTRATOS ENE A SEP 2015'!#REF!=PRECONTRACTUAL!$AC$6,'CONTRATOS ENE A SEP 2015'!#REF!,0)</f>
        <v>#REF!</v>
      </c>
      <c r="F150" s="37" t="e">
        <f>+VLOOKUP(E150,DATOS,3,0)</f>
        <v>#REF!</v>
      </c>
      <c r="G150" s="34" t="e">
        <f>+VLOOKUP(E150,DATOS,20,0)</f>
        <v>#REF!</v>
      </c>
      <c r="H150" s="51" t="s">
        <v>123</v>
      </c>
      <c r="I150" s="31">
        <v>42145</v>
      </c>
      <c r="J150" s="31">
        <v>42151</v>
      </c>
      <c r="K150" s="56" t="s">
        <v>124</v>
      </c>
      <c r="L150" s="31" t="s">
        <v>59</v>
      </c>
      <c r="M150" s="35" t="s">
        <v>59</v>
      </c>
      <c r="N150" s="49" t="s">
        <v>59</v>
      </c>
      <c r="O150" s="149" t="e">
        <f t="shared" si="223"/>
        <v>#REF!</v>
      </c>
      <c r="P150" s="186" t="e">
        <f t="shared" si="224"/>
        <v>#REF!</v>
      </c>
      <c r="Q150" s="48" t="e">
        <f t="shared" si="225"/>
        <v>#REF!</v>
      </c>
      <c r="R150" s="40" t="e">
        <f t="shared" si="226"/>
        <v>#REF!</v>
      </c>
      <c r="S150" s="128" t="e">
        <f t="shared" si="227"/>
        <v>#REF!</v>
      </c>
      <c r="T150" s="33" t="e">
        <f t="shared" si="228"/>
        <v>#REF!</v>
      </c>
      <c r="U150" s="149" t="s">
        <v>125</v>
      </c>
      <c r="V150" s="116">
        <v>1</v>
      </c>
      <c r="W150" s="151">
        <v>5523831</v>
      </c>
      <c r="X150" s="31">
        <v>42151</v>
      </c>
      <c r="Y150" s="81" t="e">
        <f t="shared" si="229"/>
        <v>#REF!</v>
      </c>
      <c r="Z150" s="36"/>
      <c r="AA150" s="40" t="s">
        <v>73</v>
      </c>
      <c r="AB150" s="48" t="s">
        <v>83</v>
      </c>
    </row>
    <row r="151" spans="1:28" s="70" customFormat="1" ht="25.5" x14ac:dyDescent="0.2">
      <c r="A151" s="32"/>
      <c r="B151" s="193"/>
      <c r="C151" s="37"/>
      <c r="D151" s="40"/>
      <c r="E151" s="193"/>
      <c r="F151" s="37"/>
      <c r="G151" s="34"/>
      <c r="H151" s="51"/>
      <c r="I151" s="31"/>
      <c r="J151" s="31"/>
      <c r="K151" s="56"/>
      <c r="L151" s="31"/>
      <c r="M151" s="35"/>
      <c r="N151" s="131"/>
      <c r="O151" s="42">
        <v>800022596</v>
      </c>
      <c r="P151" s="196">
        <v>4</v>
      </c>
      <c r="Q151" s="107" t="s">
        <v>580</v>
      </c>
      <c r="R151" s="158" t="s">
        <v>383</v>
      </c>
      <c r="S151" s="199" t="s">
        <v>125</v>
      </c>
      <c r="T151" s="33" t="s">
        <v>6</v>
      </c>
      <c r="U151" s="149" t="s">
        <v>125</v>
      </c>
      <c r="V151" s="116">
        <v>1</v>
      </c>
      <c r="W151" s="45">
        <v>8700523</v>
      </c>
      <c r="X151" s="31">
        <v>42151</v>
      </c>
      <c r="Y151" s="81"/>
      <c r="Z151" s="36"/>
      <c r="AA151" s="40"/>
      <c r="AB151" s="48"/>
    </row>
    <row r="152" spans="1:28" s="70" customFormat="1" ht="76.5" x14ac:dyDescent="0.2">
      <c r="A152" s="32"/>
      <c r="B152" s="193" t="e">
        <f>IF($AC$6='CONTRATOS ENE A SEP 2015'!#REF!,'CONTRATOS ENE A SEP 2015'!#REF!,0)</f>
        <v>#REF!</v>
      </c>
      <c r="C152" s="37" t="e">
        <f>+VLOOKUP(B152,CONTRATO,4,0)</f>
        <v>#REF!</v>
      </c>
      <c r="D152" s="40" t="e">
        <f t="shared" si="222"/>
        <v>#REF!</v>
      </c>
      <c r="E152" s="193" t="e">
        <f>+IF('CONTRATOS ENE A SEP 2015'!#REF!=PRECONTRACTUAL!$AC$6,'CONTRATOS ENE A SEP 2015'!#REF!,0)</f>
        <v>#REF!</v>
      </c>
      <c r="F152" s="37" t="e">
        <f>+VLOOKUP(E152,DATOS,3,0)</f>
        <v>#REF!</v>
      </c>
      <c r="G152" s="34" t="e">
        <f>+VLOOKUP(E152,DATOS,20,0)</f>
        <v>#REF!</v>
      </c>
      <c r="H152" s="51" t="s">
        <v>123</v>
      </c>
      <c r="I152" s="31">
        <v>42143</v>
      </c>
      <c r="J152" s="31">
        <v>42151</v>
      </c>
      <c r="K152" s="56" t="s">
        <v>124</v>
      </c>
      <c r="L152" s="204">
        <v>42146</v>
      </c>
      <c r="M152" s="160">
        <v>1</v>
      </c>
      <c r="N152" s="37" t="s">
        <v>581</v>
      </c>
      <c r="O152" s="149" t="e">
        <f t="shared" si="223"/>
        <v>#REF!</v>
      </c>
      <c r="P152" s="186" t="e">
        <f t="shared" si="224"/>
        <v>#REF!</v>
      </c>
      <c r="Q152" s="48" t="e">
        <f t="shared" si="225"/>
        <v>#REF!</v>
      </c>
      <c r="R152" s="40" t="e">
        <f t="shared" si="226"/>
        <v>#REF!</v>
      </c>
      <c r="S152" s="128" t="e">
        <f t="shared" si="227"/>
        <v>#REF!</v>
      </c>
      <c r="T152" s="33" t="e">
        <f t="shared" si="228"/>
        <v>#REF!</v>
      </c>
      <c r="U152" s="149" t="s">
        <v>125</v>
      </c>
      <c r="V152" s="116">
        <v>1</v>
      </c>
      <c r="W152" s="151">
        <v>21129400</v>
      </c>
      <c r="X152" s="31">
        <v>42151</v>
      </c>
      <c r="Y152" s="81" t="e">
        <f t="shared" si="229"/>
        <v>#REF!</v>
      </c>
      <c r="Z152" s="36"/>
      <c r="AA152" s="40" t="s">
        <v>73</v>
      </c>
      <c r="AB152" s="48" t="s">
        <v>460</v>
      </c>
    </row>
    <row r="153" spans="1:28" s="70" customFormat="1" ht="63.75" x14ac:dyDescent="0.2">
      <c r="A153" s="32"/>
      <c r="B153" s="193"/>
      <c r="C153" s="37"/>
      <c r="D153" s="40"/>
      <c r="E153" s="193"/>
      <c r="F153" s="37"/>
      <c r="G153" s="34"/>
      <c r="H153" s="51"/>
      <c r="I153" s="31"/>
      <c r="J153" s="31"/>
      <c r="K153" s="56"/>
      <c r="L153" s="31"/>
      <c r="M153" s="35"/>
      <c r="N153" s="131"/>
      <c r="O153" s="200">
        <v>900320570</v>
      </c>
      <c r="P153" s="196">
        <v>4</v>
      </c>
      <c r="Q153" s="191" t="s">
        <v>582</v>
      </c>
      <c r="R153" s="158" t="s">
        <v>383</v>
      </c>
      <c r="S153" s="199" t="s">
        <v>125</v>
      </c>
      <c r="T153" s="197" t="s">
        <v>45</v>
      </c>
      <c r="U153" s="149" t="s">
        <v>125</v>
      </c>
      <c r="V153" s="116">
        <v>2</v>
      </c>
      <c r="W153" s="201">
        <v>26801690</v>
      </c>
      <c r="X153" s="31">
        <v>42151</v>
      </c>
      <c r="Y153" s="81"/>
      <c r="Z153" s="36"/>
      <c r="AA153" s="40"/>
      <c r="AB153" s="48"/>
    </row>
    <row r="154" spans="1:28" s="70" customFormat="1" ht="63.75" x14ac:dyDescent="0.2">
      <c r="A154" s="32"/>
      <c r="B154" s="193"/>
      <c r="C154" s="37"/>
      <c r="D154" s="40"/>
      <c r="E154" s="193"/>
      <c r="F154" s="37"/>
      <c r="G154" s="34"/>
      <c r="H154" s="51"/>
      <c r="I154" s="31"/>
      <c r="J154" s="31"/>
      <c r="K154" s="56"/>
      <c r="L154" s="31"/>
      <c r="M154" s="35"/>
      <c r="N154" s="131"/>
      <c r="O154" s="200">
        <v>900437780</v>
      </c>
      <c r="P154" s="196">
        <v>8</v>
      </c>
      <c r="Q154" s="191" t="s">
        <v>583</v>
      </c>
      <c r="R154" s="158" t="s">
        <v>383</v>
      </c>
      <c r="S154" s="199" t="s">
        <v>125</v>
      </c>
      <c r="T154" s="197" t="s">
        <v>45</v>
      </c>
      <c r="U154" s="149" t="s">
        <v>125</v>
      </c>
      <c r="V154" s="116">
        <v>3</v>
      </c>
      <c r="W154" s="201">
        <v>22683684</v>
      </c>
      <c r="X154" s="31">
        <v>42151</v>
      </c>
      <c r="Y154" s="81"/>
      <c r="Z154" s="36"/>
      <c r="AA154" s="40"/>
      <c r="AB154" s="48"/>
    </row>
    <row r="155" spans="1:28" s="70" customFormat="1" ht="63.75" x14ac:dyDescent="0.2">
      <c r="A155" s="32"/>
      <c r="B155" s="193"/>
      <c r="C155" s="37"/>
      <c r="D155" s="40"/>
      <c r="E155" s="193"/>
      <c r="F155" s="37"/>
      <c r="G155" s="34"/>
      <c r="H155" s="51"/>
      <c r="I155" s="31"/>
      <c r="J155" s="31"/>
      <c r="K155" s="56"/>
      <c r="L155" s="31"/>
      <c r="M155" s="35"/>
      <c r="N155" s="131"/>
      <c r="O155" s="200">
        <v>900659854</v>
      </c>
      <c r="P155" s="196">
        <v>7</v>
      </c>
      <c r="Q155" s="191" t="s">
        <v>584</v>
      </c>
      <c r="R155" s="158" t="s">
        <v>383</v>
      </c>
      <c r="S155" s="199" t="s">
        <v>125</v>
      </c>
      <c r="T155" s="197" t="s">
        <v>45</v>
      </c>
      <c r="U155" s="149" t="s">
        <v>125</v>
      </c>
      <c r="V155" s="116">
        <v>4</v>
      </c>
      <c r="W155" s="129">
        <v>25788250</v>
      </c>
      <c r="X155" s="31">
        <v>42151</v>
      </c>
      <c r="Y155" s="81"/>
      <c r="Z155" s="36"/>
      <c r="AA155" s="40"/>
      <c r="AB155" s="48"/>
    </row>
    <row r="156" spans="1:28" s="70" customFormat="1" ht="25.5" x14ac:dyDescent="0.2">
      <c r="A156" s="32"/>
      <c r="B156" s="193"/>
      <c r="C156" s="37"/>
      <c r="D156" s="40"/>
      <c r="E156" s="193"/>
      <c r="F156" s="37"/>
      <c r="G156" s="34"/>
      <c r="H156" s="51"/>
      <c r="I156" s="31"/>
      <c r="J156" s="31"/>
      <c r="K156" s="56"/>
      <c r="L156" s="31"/>
      <c r="M156" s="35"/>
      <c r="N156" s="131"/>
      <c r="O156" s="200">
        <v>890910354</v>
      </c>
      <c r="P156" s="196">
        <v>4</v>
      </c>
      <c r="Q156" s="191" t="s">
        <v>585</v>
      </c>
      <c r="R156" s="158" t="s">
        <v>383</v>
      </c>
      <c r="S156" s="199" t="s">
        <v>125</v>
      </c>
      <c r="T156" s="197" t="s">
        <v>5</v>
      </c>
      <c r="U156" s="149" t="s">
        <v>125</v>
      </c>
      <c r="V156" s="116">
        <v>5</v>
      </c>
      <c r="W156" s="83">
        <v>33785580</v>
      </c>
      <c r="X156" s="31">
        <v>42151</v>
      </c>
      <c r="Y156" s="81"/>
      <c r="Z156" s="36"/>
      <c r="AA156" s="40"/>
      <c r="AB156" s="48"/>
    </row>
    <row r="157" spans="1:28" s="70" customFormat="1" ht="63.75" x14ac:dyDescent="0.2">
      <c r="A157" s="32"/>
      <c r="B157" s="193"/>
      <c r="C157" s="37"/>
      <c r="D157" s="40"/>
      <c r="E157" s="193"/>
      <c r="F157" s="37"/>
      <c r="G157" s="34"/>
      <c r="H157" s="51"/>
      <c r="I157" s="31"/>
      <c r="J157" s="31"/>
      <c r="K157" s="56"/>
      <c r="L157" s="31"/>
      <c r="M157" s="35"/>
      <c r="N157" s="131"/>
      <c r="O157" s="200">
        <v>830096591</v>
      </c>
      <c r="P157" s="196">
        <v>4</v>
      </c>
      <c r="Q157" s="191" t="s">
        <v>586</v>
      </c>
      <c r="R157" s="158" t="s">
        <v>383</v>
      </c>
      <c r="S157" s="199" t="s">
        <v>125</v>
      </c>
      <c r="T157" s="197" t="s">
        <v>45</v>
      </c>
      <c r="U157" s="149" t="s">
        <v>125</v>
      </c>
      <c r="V157" s="116">
        <v>6</v>
      </c>
      <c r="W157" s="83">
        <v>24534000</v>
      </c>
      <c r="X157" s="31">
        <v>42151</v>
      </c>
      <c r="Y157" s="81"/>
      <c r="Z157" s="36"/>
      <c r="AA157" s="40"/>
      <c r="AB157" s="48"/>
    </row>
    <row r="158" spans="1:28" s="70" customFormat="1" ht="63.75" x14ac:dyDescent="0.2">
      <c r="A158" s="32"/>
      <c r="B158" s="193"/>
      <c r="C158" s="37"/>
      <c r="D158" s="40"/>
      <c r="E158" s="193"/>
      <c r="F158" s="37"/>
      <c r="G158" s="34"/>
      <c r="H158" s="51"/>
      <c r="I158" s="31"/>
      <c r="J158" s="31"/>
      <c r="K158" s="56"/>
      <c r="L158" s="31"/>
      <c r="M158" s="35"/>
      <c r="N158" s="131"/>
      <c r="O158" s="200">
        <v>900410444</v>
      </c>
      <c r="P158" s="196">
        <v>0</v>
      </c>
      <c r="Q158" s="191" t="s">
        <v>587</v>
      </c>
      <c r="R158" s="158" t="s">
        <v>383</v>
      </c>
      <c r="S158" s="199" t="s">
        <v>125</v>
      </c>
      <c r="T158" s="197" t="s">
        <v>45</v>
      </c>
      <c r="U158" s="149" t="s">
        <v>125</v>
      </c>
      <c r="V158" s="116">
        <v>7</v>
      </c>
      <c r="W158" s="83">
        <v>24362900</v>
      </c>
      <c r="X158" s="31">
        <v>42151</v>
      </c>
      <c r="Y158" s="81"/>
      <c r="Z158" s="36"/>
      <c r="AA158" s="40"/>
      <c r="AB158" s="48"/>
    </row>
    <row r="159" spans="1:28" s="70" customFormat="1" ht="63.75" x14ac:dyDescent="0.2">
      <c r="A159" s="32"/>
      <c r="B159" s="193"/>
      <c r="C159" s="37"/>
      <c r="D159" s="40"/>
      <c r="E159" s="193"/>
      <c r="F159" s="37"/>
      <c r="G159" s="34"/>
      <c r="H159" s="51"/>
      <c r="I159" s="31"/>
      <c r="J159" s="31"/>
      <c r="K159" s="56"/>
      <c r="L159" s="31"/>
      <c r="M159" s="35"/>
      <c r="N159" s="131"/>
      <c r="O159" s="200">
        <v>900011856</v>
      </c>
      <c r="P159" s="196">
        <v>1</v>
      </c>
      <c r="Q159" s="191" t="s">
        <v>588</v>
      </c>
      <c r="R159" s="158" t="s">
        <v>383</v>
      </c>
      <c r="S159" s="199" t="s">
        <v>125</v>
      </c>
      <c r="T159" s="197" t="s">
        <v>45</v>
      </c>
      <c r="U159" s="149" t="s">
        <v>125</v>
      </c>
      <c r="V159" s="116">
        <v>8</v>
      </c>
      <c r="W159" s="83">
        <v>24336800</v>
      </c>
      <c r="X159" s="31">
        <v>42151</v>
      </c>
      <c r="Y159" s="81"/>
      <c r="Z159" s="36"/>
      <c r="AA159" s="40"/>
      <c r="AB159" s="48"/>
    </row>
    <row r="160" spans="1:28" s="70" customFormat="1" ht="25.5" x14ac:dyDescent="0.2">
      <c r="A160" s="32"/>
      <c r="B160" s="193"/>
      <c r="C160" s="37"/>
      <c r="D160" s="40"/>
      <c r="E160" s="193"/>
      <c r="F160" s="37"/>
      <c r="G160" s="34"/>
      <c r="H160" s="51"/>
      <c r="I160" s="31"/>
      <c r="J160" s="31"/>
      <c r="K160" s="56"/>
      <c r="L160" s="31"/>
      <c r="M160" s="35"/>
      <c r="N160" s="131"/>
      <c r="O160" s="200">
        <v>900321499</v>
      </c>
      <c r="P160" s="196">
        <v>3</v>
      </c>
      <c r="Q160" s="191" t="s">
        <v>589</v>
      </c>
      <c r="R160" s="158" t="s">
        <v>383</v>
      </c>
      <c r="S160" s="199" t="s">
        <v>125</v>
      </c>
      <c r="T160" s="197" t="s">
        <v>5</v>
      </c>
      <c r="U160" s="149" t="s">
        <v>125</v>
      </c>
      <c r="V160" s="116">
        <v>9</v>
      </c>
      <c r="W160" s="83">
        <v>24212232</v>
      </c>
      <c r="X160" s="31">
        <v>42151</v>
      </c>
      <c r="Y160" s="81"/>
      <c r="Z160" s="36"/>
      <c r="AA160" s="40"/>
      <c r="AB160" s="48"/>
    </row>
    <row r="161" spans="1:28" s="70" customFormat="1" ht="63.75" x14ac:dyDescent="0.2">
      <c r="A161" s="32"/>
      <c r="B161" s="193"/>
      <c r="C161" s="37"/>
      <c r="D161" s="40"/>
      <c r="E161" s="193"/>
      <c r="F161" s="37"/>
      <c r="G161" s="34"/>
      <c r="H161" s="51"/>
      <c r="I161" s="31"/>
      <c r="J161" s="31"/>
      <c r="K161" s="56"/>
      <c r="L161" s="31"/>
      <c r="M161" s="35"/>
      <c r="N161" s="131"/>
      <c r="O161" s="200">
        <v>900484009</v>
      </c>
      <c r="P161" s="196">
        <v>7</v>
      </c>
      <c r="Q161" s="191" t="s">
        <v>590</v>
      </c>
      <c r="R161" s="158" t="s">
        <v>383</v>
      </c>
      <c r="S161" s="199" t="s">
        <v>125</v>
      </c>
      <c r="T161" s="197" t="s">
        <v>45</v>
      </c>
      <c r="U161" s="149" t="s">
        <v>125</v>
      </c>
      <c r="V161" s="116">
        <v>10</v>
      </c>
      <c r="W161" s="83">
        <v>20735000</v>
      </c>
      <c r="X161" s="31">
        <v>42151</v>
      </c>
      <c r="Y161" s="81"/>
      <c r="Z161" s="36"/>
      <c r="AA161" s="40"/>
      <c r="AB161" s="48"/>
    </row>
    <row r="162" spans="1:28" s="70" customFormat="1" ht="63.75" x14ac:dyDescent="0.2">
      <c r="A162" s="32"/>
      <c r="B162" s="193"/>
      <c r="C162" s="37"/>
      <c r="D162" s="40"/>
      <c r="E162" s="193"/>
      <c r="F162" s="37"/>
      <c r="G162" s="34"/>
      <c r="H162" s="51"/>
      <c r="I162" s="31"/>
      <c r="J162" s="31"/>
      <c r="K162" s="56"/>
      <c r="L162" s="31"/>
      <c r="M162" s="35"/>
      <c r="N162" s="131"/>
      <c r="O162" s="200">
        <v>900555821</v>
      </c>
      <c r="P162" s="196">
        <v>7</v>
      </c>
      <c r="Q162" s="191" t="s">
        <v>591</v>
      </c>
      <c r="R162" s="158" t="s">
        <v>383</v>
      </c>
      <c r="S162" s="199" t="s">
        <v>125</v>
      </c>
      <c r="T162" s="197" t="s">
        <v>45</v>
      </c>
      <c r="U162" s="149" t="s">
        <v>125</v>
      </c>
      <c r="V162" s="116">
        <v>11</v>
      </c>
      <c r="W162" s="83">
        <v>25134880</v>
      </c>
      <c r="X162" s="31">
        <v>42151</v>
      </c>
      <c r="Y162" s="81"/>
      <c r="Z162" s="36"/>
      <c r="AA162" s="40"/>
      <c r="AB162" s="48"/>
    </row>
    <row r="163" spans="1:28" s="70" customFormat="1" ht="178.5" x14ac:dyDescent="0.2">
      <c r="A163" s="32">
        <v>77</v>
      </c>
      <c r="B163" s="193" t="e">
        <f>IF($AC$6='CONTRATOS ENE A SEP 2015'!#REF!,'CONTRATOS ENE A SEP 2015'!#REF!,0)</f>
        <v>#REF!</v>
      </c>
      <c r="C163" s="37" t="e">
        <f>+VLOOKUP(B163,CONTRATO,4,0)</f>
        <v>#REF!</v>
      </c>
      <c r="D163" s="40" t="e">
        <f t="shared" si="222"/>
        <v>#REF!</v>
      </c>
      <c r="E163" s="193" t="e">
        <f>+IF('CONTRATOS ENE A SEP 2015'!#REF!=PRECONTRACTUAL!$AC$6,'CONTRATOS ENE A SEP 2015'!#REF!,0)</f>
        <v>#REF!</v>
      </c>
      <c r="F163" s="37" t="e">
        <f>+VLOOKUP(E163,DATOS,3,0)</f>
        <v>#REF!</v>
      </c>
      <c r="G163" s="34" t="e">
        <f>+VLOOKUP(E163,DATOS,20,0)</f>
        <v>#REF!</v>
      </c>
      <c r="H163" s="51" t="s">
        <v>123</v>
      </c>
      <c r="I163" s="31">
        <v>42146</v>
      </c>
      <c r="J163" s="31">
        <v>42153</v>
      </c>
      <c r="K163" s="56" t="s">
        <v>124</v>
      </c>
      <c r="L163" s="204">
        <v>42151</v>
      </c>
      <c r="M163" s="160">
        <v>1</v>
      </c>
      <c r="N163" s="37" t="s">
        <v>592</v>
      </c>
      <c r="O163" s="149" t="e">
        <f t="shared" si="223"/>
        <v>#REF!</v>
      </c>
      <c r="P163" s="186" t="e">
        <f t="shared" si="224"/>
        <v>#REF!</v>
      </c>
      <c r="Q163" s="48" t="e">
        <f t="shared" si="225"/>
        <v>#REF!</v>
      </c>
      <c r="R163" s="40" t="e">
        <f t="shared" si="226"/>
        <v>#REF!</v>
      </c>
      <c r="S163" s="128" t="e">
        <f t="shared" si="227"/>
        <v>#REF!</v>
      </c>
      <c r="T163" s="33" t="e">
        <f t="shared" si="228"/>
        <v>#REF!</v>
      </c>
      <c r="U163" s="149" t="s">
        <v>125</v>
      </c>
      <c r="V163" s="116">
        <v>1</v>
      </c>
      <c r="W163" s="151">
        <v>3806622</v>
      </c>
      <c r="X163" s="31">
        <v>42153</v>
      </c>
      <c r="Y163" s="81" t="e">
        <f t="shared" si="229"/>
        <v>#REF!</v>
      </c>
      <c r="Z163" s="36"/>
      <c r="AA163" s="40" t="s">
        <v>73</v>
      </c>
      <c r="AB163" s="48" t="s">
        <v>111</v>
      </c>
    </row>
    <row r="164" spans="1:28" s="70" customFormat="1" ht="44.25" customHeight="1" x14ac:dyDescent="0.2">
      <c r="A164" s="32"/>
      <c r="B164" s="193"/>
      <c r="C164" s="37"/>
      <c r="D164" s="40"/>
      <c r="E164" s="193"/>
      <c r="F164" s="37"/>
      <c r="G164" s="34"/>
      <c r="H164" s="51"/>
      <c r="I164" s="31"/>
      <c r="J164" s="31"/>
      <c r="K164" s="56"/>
      <c r="L164" s="31"/>
      <c r="M164" s="35"/>
      <c r="N164" s="131"/>
      <c r="O164" s="200" t="s">
        <v>593</v>
      </c>
      <c r="P164" s="196">
        <v>6</v>
      </c>
      <c r="Q164" s="191" t="s">
        <v>594</v>
      </c>
      <c r="R164" s="158" t="s">
        <v>383</v>
      </c>
      <c r="S164" s="128">
        <v>2446607</v>
      </c>
      <c r="T164" s="33" t="s">
        <v>6</v>
      </c>
      <c r="U164" s="149" t="s">
        <v>125</v>
      </c>
      <c r="V164" s="116">
        <v>2</v>
      </c>
      <c r="W164" s="174">
        <v>2020720</v>
      </c>
      <c r="X164" s="31">
        <v>42153</v>
      </c>
      <c r="Y164" s="81"/>
      <c r="Z164" s="36"/>
      <c r="AA164" s="40"/>
      <c r="AB164" s="48"/>
    </row>
    <row r="165" spans="1:28" s="70" customFormat="1" ht="63.75" x14ac:dyDescent="0.2">
      <c r="A165" s="32"/>
      <c r="B165" s="193"/>
      <c r="C165" s="37"/>
      <c r="D165" s="40"/>
      <c r="E165" s="193"/>
      <c r="F165" s="37"/>
      <c r="G165" s="34"/>
      <c r="H165" s="51"/>
      <c r="I165" s="31"/>
      <c r="J165" s="31"/>
      <c r="K165" s="56"/>
      <c r="L165" s="31"/>
      <c r="M165" s="35"/>
      <c r="N165" s="131"/>
      <c r="O165" s="200">
        <v>900483401</v>
      </c>
      <c r="P165" s="196">
        <v>7</v>
      </c>
      <c r="Q165" s="191" t="s">
        <v>595</v>
      </c>
      <c r="R165" s="158" t="s">
        <v>383</v>
      </c>
      <c r="S165" s="128">
        <v>2446607</v>
      </c>
      <c r="T165" s="197" t="s">
        <v>45</v>
      </c>
      <c r="U165" s="149" t="s">
        <v>125</v>
      </c>
      <c r="V165" s="116">
        <v>3</v>
      </c>
      <c r="W165" s="34">
        <v>3906936</v>
      </c>
      <c r="X165" s="31">
        <v>42153</v>
      </c>
      <c r="Y165" s="81"/>
      <c r="Z165" s="36"/>
      <c r="AA165" s="40"/>
      <c r="AB165" s="48"/>
    </row>
    <row r="166" spans="1:28" s="70" customFormat="1" ht="63.75" x14ac:dyDescent="0.2">
      <c r="A166" s="32"/>
      <c r="B166" s="193"/>
      <c r="C166" s="37"/>
      <c r="D166" s="40"/>
      <c r="E166" s="193"/>
      <c r="F166" s="37"/>
      <c r="G166" s="34"/>
      <c r="H166" s="51"/>
      <c r="I166" s="31"/>
      <c r="J166" s="31"/>
      <c r="K166" s="56"/>
      <c r="L166" s="31"/>
      <c r="M166" s="35"/>
      <c r="N166" s="131"/>
      <c r="O166" s="200">
        <v>900622760</v>
      </c>
      <c r="P166" s="196">
        <v>3</v>
      </c>
      <c r="Q166" s="191" t="s">
        <v>596</v>
      </c>
      <c r="R166" s="158" t="s">
        <v>383</v>
      </c>
      <c r="S166" s="128">
        <v>2446607</v>
      </c>
      <c r="T166" s="197" t="s">
        <v>45</v>
      </c>
      <c r="U166" s="149" t="s">
        <v>125</v>
      </c>
      <c r="V166" s="116">
        <v>4</v>
      </c>
      <c r="W166" s="201">
        <v>4039821</v>
      </c>
      <c r="X166" s="31">
        <v>42153</v>
      </c>
      <c r="Y166" s="81"/>
      <c r="Z166" s="36"/>
      <c r="AA166" s="40"/>
      <c r="AB166" s="48"/>
    </row>
    <row r="167" spans="1:28" s="70" customFormat="1" ht="63.75" x14ac:dyDescent="0.2">
      <c r="A167" s="32"/>
      <c r="B167" s="193"/>
      <c r="C167" s="37"/>
      <c r="D167" s="40"/>
      <c r="E167" s="193"/>
      <c r="F167" s="37"/>
      <c r="G167" s="34"/>
      <c r="H167" s="51"/>
      <c r="I167" s="31"/>
      <c r="J167" s="31"/>
      <c r="K167" s="56"/>
      <c r="L167" s="31"/>
      <c r="M167" s="35"/>
      <c r="N167" s="131"/>
      <c r="O167" s="200">
        <v>800169327</v>
      </c>
      <c r="P167" s="196">
        <v>1</v>
      </c>
      <c r="Q167" s="191" t="s">
        <v>597</v>
      </c>
      <c r="R167" s="158" t="s">
        <v>383</v>
      </c>
      <c r="S167" s="128">
        <v>2446607</v>
      </c>
      <c r="T167" s="197" t="s">
        <v>45</v>
      </c>
      <c r="U167" s="149" t="s">
        <v>125</v>
      </c>
      <c r="V167" s="116">
        <v>5</v>
      </c>
      <c r="W167" s="34">
        <v>3975112</v>
      </c>
      <c r="X167" s="31">
        <v>42153</v>
      </c>
      <c r="Y167" s="81"/>
      <c r="Z167" s="36"/>
      <c r="AA167" s="40"/>
      <c r="AB167" s="48"/>
    </row>
    <row r="168" spans="1:28" s="70" customFormat="1" ht="63.75" x14ac:dyDescent="0.2">
      <c r="A168" s="32"/>
      <c r="B168" s="193"/>
      <c r="C168" s="37"/>
      <c r="D168" s="40"/>
      <c r="E168" s="193"/>
      <c r="F168" s="37"/>
      <c r="G168" s="34"/>
      <c r="H168" s="51"/>
      <c r="I168" s="31"/>
      <c r="J168" s="31"/>
      <c r="K168" s="56"/>
      <c r="L168" s="31"/>
      <c r="M168" s="35"/>
      <c r="N168" s="131"/>
      <c r="O168" s="200">
        <v>830050882</v>
      </c>
      <c r="P168" s="196">
        <v>4</v>
      </c>
      <c r="Q168" s="191" t="s">
        <v>598</v>
      </c>
      <c r="R168" s="158" t="s">
        <v>383</v>
      </c>
      <c r="S168" s="128">
        <v>2446607</v>
      </c>
      <c r="T168" s="197" t="s">
        <v>45</v>
      </c>
      <c r="U168" s="149" t="s">
        <v>125</v>
      </c>
      <c r="V168" s="116">
        <v>6</v>
      </c>
      <c r="W168" s="34">
        <v>4045458</v>
      </c>
      <c r="X168" s="31">
        <v>42153</v>
      </c>
      <c r="Y168" s="81"/>
      <c r="Z168" s="36"/>
      <c r="AA168" s="40"/>
      <c r="AB168" s="48"/>
    </row>
    <row r="169" spans="1:28" s="70" customFormat="1" ht="85.5" customHeight="1" x14ac:dyDescent="0.2">
      <c r="A169" s="32">
        <v>78</v>
      </c>
      <c r="B169" s="193" t="e">
        <f>IF($AC$6='CONTRATOS ENE A SEP 2015'!#REF!,'CONTRATOS ENE A SEP 2015'!#REF!,0)</f>
        <v>#REF!</v>
      </c>
      <c r="C169" s="37" t="e">
        <f>+VLOOKUP(B169,CONTRATO,4,0)</f>
        <v>#REF!</v>
      </c>
      <c r="D169" s="40" t="e">
        <f t="shared" ref="D169" si="230">+VLOOKUP(B169,CONTRATO,5,0)</f>
        <v>#REF!</v>
      </c>
      <c r="E169" s="193" t="e">
        <f>+IF('CONTRATOS ENE A SEP 2015'!#REF!=PRECONTRACTUAL!$AC$6,'CONTRATOS ENE A SEP 2015'!#REF!,0)</f>
        <v>#REF!</v>
      </c>
      <c r="F169" s="37" t="e">
        <f>+VLOOKUP(E169,DATOS,3,0)</f>
        <v>#REF!</v>
      </c>
      <c r="G169" s="34" t="e">
        <f>+VLOOKUP(E169,DATOS,20,0)</f>
        <v>#REF!</v>
      </c>
      <c r="H169" s="51" t="s">
        <v>123</v>
      </c>
      <c r="I169" s="31">
        <v>42171</v>
      </c>
      <c r="J169" s="31">
        <v>42174</v>
      </c>
      <c r="K169" s="56" t="s">
        <v>124</v>
      </c>
      <c r="L169" s="31" t="s">
        <v>59</v>
      </c>
      <c r="M169" s="35" t="s">
        <v>59</v>
      </c>
      <c r="N169" s="49" t="s">
        <v>59</v>
      </c>
      <c r="O169" s="149" t="e">
        <f t="shared" ref="O169" si="231">VLOOKUP(B169,CONTRATO,8,0)</f>
        <v>#REF!</v>
      </c>
      <c r="P169" s="186" t="e">
        <f t="shared" ref="P169" si="232">+VLOOKUP(O169,TERCERO,2,0)</f>
        <v>#REF!</v>
      </c>
      <c r="Q169" s="48" t="e">
        <f t="shared" ref="Q169" si="233">+VLOOKUP(O169,TERCERO,3,0)</f>
        <v>#REF!</v>
      </c>
      <c r="R169" s="40" t="e">
        <f t="shared" ref="R169" si="234">+VLOOKUP(O169,TERCERO,4,0)</f>
        <v>#REF!</v>
      </c>
      <c r="S169" s="128" t="e">
        <f t="shared" ref="S169" si="235">+VLOOKUP(O169,TERCERO,5,0)</f>
        <v>#REF!</v>
      </c>
      <c r="T169" s="33" t="e">
        <f t="shared" ref="T169" si="236">+VLOOKUP(O169,TERCERO,7,0)</f>
        <v>#REF!</v>
      </c>
      <c r="U169" s="149" t="s">
        <v>125</v>
      </c>
      <c r="V169" s="116">
        <v>1</v>
      </c>
      <c r="W169" s="151">
        <v>636038053</v>
      </c>
      <c r="X169" s="31">
        <v>42174</v>
      </c>
      <c r="Y169" s="81" t="e">
        <f t="shared" ref="Y169" si="237">+"Contrato"&amp;" "&amp;B169&amp;" "&amp;"de"&amp;" "&amp;"2015"</f>
        <v>#REF!</v>
      </c>
      <c r="Z169" s="36"/>
      <c r="AA169" s="40" t="s">
        <v>8</v>
      </c>
      <c r="AB169" s="48" t="s">
        <v>111</v>
      </c>
    </row>
    <row r="170" spans="1:28" s="70" customFormat="1" ht="85.5" customHeight="1" x14ac:dyDescent="0.2">
      <c r="A170" s="32">
        <v>78</v>
      </c>
      <c r="B170" s="193" t="e">
        <f>IF($AC$6='CONTRATOS ENE A SEP 2015'!#REF!,'CONTRATOS ENE A SEP 2015'!#REF!,0)</f>
        <v>#REF!</v>
      </c>
      <c r="C170" s="37" t="e">
        <f>+VLOOKUP(B170,CONTRATO,4,0)</f>
        <v>#REF!</v>
      </c>
      <c r="D170" s="40" t="e">
        <f t="shared" ref="D170:D185" si="238">+VLOOKUP(B170,CONTRATO,5,0)</f>
        <v>#REF!</v>
      </c>
      <c r="E170" s="193" t="e">
        <f>+IF('CONTRATOS ENE A SEP 2015'!#REF!=PRECONTRACTUAL!$AC$6,'CONTRATOS ENE A SEP 2015'!#REF!,0)</f>
        <v>#REF!</v>
      </c>
      <c r="F170" s="37" t="e">
        <f>+VLOOKUP(E170,DATOS,3,0)</f>
        <v>#REF!</v>
      </c>
      <c r="G170" s="34" t="e">
        <f>+VLOOKUP(E170,DATOS,20,0)</f>
        <v>#REF!</v>
      </c>
      <c r="H170" s="51" t="s">
        <v>123</v>
      </c>
      <c r="I170" s="31">
        <v>42137</v>
      </c>
      <c r="J170" s="31">
        <v>42149</v>
      </c>
      <c r="K170" s="56" t="s">
        <v>124</v>
      </c>
      <c r="L170" s="204">
        <v>42146</v>
      </c>
      <c r="M170" s="160">
        <v>1</v>
      </c>
      <c r="N170" s="37" t="s">
        <v>599</v>
      </c>
      <c r="O170" s="149" t="e">
        <f t="shared" ref="O170:O185" si="239">VLOOKUP(B170,CONTRATO,8,0)</f>
        <v>#REF!</v>
      </c>
      <c r="P170" s="186" t="e">
        <f t="shared" ref="P170:P185" si="240">+VLOOKUP(O170,TERCERO,2,0)</f>
        <v>#REF!</v>
      </c>
      <c r="Q170" s="48" t="e">
        <f t="shared" ref="Q170:Q185" si="241">+VLOOKUP(O170,TERCERO,3,0)</f>
        <v>#REF!</v>
      </c>
      <c r="R170" s="40" t="e">
        <f t="shared" ref="R170:R185" si="242">+VLOOKUP(O170,TERCERO,4,0)</f>
        <v>#REF!</v>
      </c>
      <c r="S170" s="128" t="e">
        <f t="shared" ref="S170:S185" si="243">+VLOOKUP(O170,TERCERO,5,0)</f>
        <v>#REF!</v>
      </c>
      <c r="T170" s="33" t="e">
        <f t="shared" ref="T170:T185" si="244">+VLOOKUP(O170,TERCERO,7,0)</f>
        <v>#REF!</v>
      </c>
      <c r="U170" s="149" t="s">
        <v>125</v>
      </c>
      <c r="V170" s="116">
        <v>1</v>
      </c>
      <c r="W170" s="151">
        <v>80000000</v>
      </c>
      <c r="X170" s="31">
        <v>42149</v>
      </c>
      <c r="Y170" s="81" t="e">
        <f t="shared" ref="Y170:Y185" si="245">+"Contrato"&amp;" "&amp;B170&amp;" "&amp;"de"&amp;" "&amp;"2015"</f>
        <v>#REF!</v>
      </c>
      <c r="Z170" s="36"/>
      <c r="AA170" s="177" t="s">
        <v>34</v>
      </c>
      <c r="AB170" s="48" t="s">
        <v>604</v>
      </c>
    </row>
    <row r="171" spans="1:28" s="70" customFormat="1" ht="204" x14ac:dyDescent="0.2">
      <c r="A171" s="32"/>
      <c r="B171" s="193"/>
      <c r="C171" s="37"/>
      <c r="D171" s="40"/>
      <c r="E171" s="193"/>
      <c r="F171" s="37"/>
      <c r="G171" s="34"/>
      <c r="H171" s="51"/>
      <c r="I171" s="31"/>
      <c r="J171" s="31"/>
      <c r="K171" s="56"/>
      <c r="L171" s="204">
        <v>42158</v>
      </c>
      <c r="M171" s="160">
        <v>2</v>
      </c>
      <c r="N171" s="37" t="s">
        <v>600</v>
      </c>
      <c r="O171" s="202">
        <v>890104068</v>
      </c>
      <c r="P171" s="196">
        <v>7</v>
      </c>
      <c r="Q171" s="191" t="s">
        <v>601</v>
      </c>
      <c r="R171" s="158" t="s">
        <v>383</v>
      </c>
      <c r="S171" s="199" t="s">
        <v>125</v>
      </c>
      <c r="T171" s="197" t="s">
        <v>5</v>
      </c>
      <c r="U171" s="149" t="s">
        <v>125</v>
      </c>
      <c r="V171" s="116">
        <v>2</v>
      </c>
      <c r="W171" s="151">
        <v>80000000</v>
      </c>
      <c r="X171" s="31">
        <v>42149</v>
      </c>
      <c r="Y171" s="81"/>
      <c r="Z171" s="36"/>
      <c r="AA171" s="40"/>
      <c r="AB171" s="48"/>
    </row>
    <row r="172" spans="1:28" s="70" customFormat="1" ht="63.75" x14ac:dyDescent="0.2">
      <c r="A172" s="32"/>
      <c r="B172" s="193"/>
      <c r="C172" s="37"/>
      <c r="D172" s="40"/>
      <c r="E172" s="193"/>
      <c r="F172" s="37"/>
      <c r="G172" s="34"/>
      <c r="H172" s="51"/>
      <c r="I172" s="31"/>
      <c r="J172" s="31"/>
      <c r="K172" s="56"/>
      <c r="L172" s="31"/>
      <c r="M172" s="35"/>
      <c r="N172" s="131"/>
      <c r="O172" s="202">
        <v>860015826</v>
      </c>
      <c r="P172" s="196">
        <v>7</v>
      </c>
      <c r="Q172" s="191" t="s">
        <v>602</v>
      </c>
      <c r="R172" s="158" t="s">
        <v>383</v>
      </c>
      <c r="S172" s="199" t="s">
        <v>125</v>
      </c>
      <c r="T172" s="197" t="s">
        <v>45</v>
      </c>
      <c r="U172" s="149" t="s">
        <v>125</v>
      </c>
      <c r="V172" s="116">
        <v>3</v>
      </c>
      <c r="W172" s="151">
        <v>80000000</v>
      </c>
      <c r="X172" s="31">
        <v>42149</v>
      </c>
      <c r="Y172" s="81"/>
      <c r="Z172" s="36"/>
      <c r="AA172" s="40"/>
      <c r="AB172" s="48"/>
    </row>
    <row r="173" spans="1:28" s="70" customFormat="1" ht="63.75" x14ac:dyDescent="0.2">
      <c r="A173" s="32"/>
      <c r="B173" s="193"/>
      <c r="C173" s="37"/>
      <c r="D173" s="40"/>
      <c r="E173" s="193"/>
      <c r="F173" s="37"/>
      <c r="G173" s="34"/>
      <c r="H173" s="51"/>
      <c r="I173" s="31"/>
      <c r="J173" s="31"/>
      <c r="K173" s="56"/>
      <c r="L173" s="31"/>
      <c r="M173" s="35"/>
      <c r="N173" s="131"/>
      <c r="O173" s="202">
        <v>800193221</v>
      </c>
      <c r="P173" s="196">
        <v>0</v>
      </c>
      <c r="Q173" s="191" t="s">
        <v>603</v>
      </c>
      <c r="R173" s="158" t="s">
        <v>383</v>
      </c>
      <c r="S173" s="199" t="s">
        <v>125</v>
      </c>
      <c r="T173" s="197" t="s">
        <v>45</v>
      </c>
      <c r="U173" s="149" t="s">
        <v>125</v>
      </c>
      <c r="V173" s="116">
        <v>4</v>
      </c>
      <c r="W173" s="151">
        <v>80000000</v>
      </c>
      <c r="X173" s="31">
        <v>42149</v>
      </c>
      <c r="Y173" s="81"/>
      <c r="Z173" s="36"/>
      <c r="AA173" s="40"/>
      <c r="AB173" s="48"/>
    </row>
    <row r="174" spans="1:28" s="70" customFormat="1" ht="85.5" customHeight="1" x14ac:dyDescent="0.2">
      <c r="A174" s="32">
        <v>78</v>
      </c>
      <c r="B174" s="193" t="e">
        <f>IF($AC$6='CONTRATOS ENE A SEP 2015'!#REF!,'CONTRATOS ENE A SEP 2015'!#REF!,0)</f>
        <v>#REF!</v>
      </c>
      <c r="C174" s="37" t="e">
        <f t="shared" ref="C174:C185" si="246">+VLOOKUP(B174,CONTRATO,4,0)</f>
        <v>#REF!</v>
      </c>
      <c r="D174" s="40" t="e">
        <f t="shared" si="238"/>
        <v>#REF!</v>
      </c>
      <c r="E174" s="193" t="e">
        <f>+IF('CONTRATOS ENE A SEP 2015'!#REF!=PRECONTRACTUAL!$AC$6,'CONTRATOS ENE A SEP 2015'!#REF!,0)</f>
        <v>#REF!</v>
      </c>
      <c r="F174" s="37" t="e">
        <f t="shared" ref="F174:F185" si="247">+VLOOKUP(E174,DATOS,3,0)</f>
        <v>#REF!</v>
      </c>
      <c r="G174" s="34" t="e">
        <f>+VLOOKUP(E174,DATOS,20,0)</f>
        <v>#REF!</v>
      </c>
      <c r="H174" s="51" t="s">
        <v>123</v>
      </c>
      <c r="I174" s="31">
        <v>42146</v>
      </c>
      <c r="J174" s="31">
        <v>42178</v>
      </c>
      <c r="K174" s="56" t="s">
        <v>124</v>
      </c>
      <c r="L174" s="31" t="s">
        <v>59</v>
      </c>
      <c r="M174" s="35" t="s">
        <v>59</v>
      </c>
      <c r="N174" s="49" t="s">
        <v>59</v>
      </c>
      <c r="O174" s="149" t="e">
        <f t="shared" si="239"/>
        <v>#REF!</v>
      </c>
      <c r="P174" s="186" t="e">
        <f t="shared" si="240"/>
        <v>#REF!</v>
      </c>
      <c r="Q174" s="48" t="e">
        <f t="shared" si="241"/>
        <v>#REF!</v>
      </c>
      <c r="R174" s="40" t="e">
        <f t="shared" si="242"/>
        <v>#REF!</v>
      </c>
      <c r="S174" s="128" t="e">
        <f t="shared" si="243"/>
        <v>#REF!</v>
      </c>
      <c r="T174" s="33" t="e">
        <f t="shared" si="244"/>
        <v>#REF!</v>
      </c>
      <c r="U174" s="149" t="s">
        <v>125</v>
      </c>
      <c r="V174" s="116">
        <v>1</v>
      </c>
      <c r="W174" s="151">
        <v>121100000</v>
      </c>
      <c r="X174" s="31">
        <v>42178</v>
      </c>
      <c r="Y174" s="81" t="e">
        <f t="shared" si="245"/>
        <v>#REF!</v>
      </c>
      <c r="Z174" s="36"/>
      <c r="AA174" s="40" t="s">
        <v>8</v>
      </c>
      <c r="AB174" s="58" t="s">
        <v>537</v>
      </c>
    </row>
    <row r="175" spans="1:28" s="70" customFormat="1" ht="85.5" customHeight="1" x14ac:dyDescent="0.2">
      <c r="A175" s="32">
        <v>78</v>
      </c>
      <c r="B175" s="193" t="e">
        <f>IF($AC$6='CONTRATOS ENE A SEP 2015'!#REF!,'CONTRATOS ENE A SEP 2015'!#REF!,0)</f>
        <v>#REF!</v>
      </c>
      <c r="C175" s="37" t="e">
        <f t="shared" si="246"/>
        <v>#REF!</v>
      </c>
      <c r="D175" s="40" t="e">
        <f t="shared" si="238"/>
        <v>#REF!</v>
      </c>
      <c r="E175" s="193" t="e">
        <f>+IF('CONTRATOS ENE A SEP 2015'!#REF!=PRECONTRACTUAL!$AC$6,'CONTRATOS ENE A SEP 2015'!#REF!,0)</f>
        <v>#REF!</v>
      </c>
      <c r="F175" s="37" t="e">
        <f t="shared" si="247"/>
        <v>#REF!</v>
      </c>
      <c r="G175" s="203">
        <v>7500000</v>
      </c>
      <c r="H175" s="51" t="s">
        <v>123</v>
      </c>
      <c r="I175" s="31">
        <v>42159</v>
      </c>
      <c r="J175" s="31">
        <v>42165</v>
      </c>
      <c r="K175" s="56" t="s">
        <v>124</v>
      </c>
      <c r="L175" s="31" t="s">
        <v>59</v>
      </c>
      <c r="M175" s="35" t="s">
        <v>59</v>
      </c>
      <c r="N175" s="49" t="s">
        <v>59</v>
      </c>
      <c r="O175" s="149" t="e">
        <f t="shared" si="239"/>
        <v>#REF!</v>
      </c>
      <c r="P175" s="186" t="e">
        <f t="shared" si="240"/>
        <v>#REF!</v>
      </c>
      <c r="Q175" s="48" t="e">
        <f t="shared" si="241"/>
        <v>#REF!</v>
      </c>
      <c r="R175" s="40" t="e">
        <f t="shared" si="242"/>
        <v>#REF!</v>
      </c>
      <c r="S175" s="128" t="e">
        <f t="shared" si="243"/>
        <v>#REF!</v>
      </c>
      <c r="T175" s="33" t="e">
        <f t="shared" si="244"/>
        <v>#REF!</v>
      </c>
      <c r="U175" s="149" t="s">
        <v>125</v>
      </c>
      <c r="V175" s="116">
        <v>1</v>
      </c>
      <c r="W175" s="151">
        <v>7500000</v>
      </c>
      <c r="X175" s="31">
        <v>42165</v>
      </c>
      <c r="Y175" s="81" t="e">
        <f t="shared" si="245"/>
        <v>#REF!</v>
      </c>
      <c r="Z175" s="36"/>
      <c r="AA175" s="40" t="s">
        <v>8</v>
      </c>
      <c r="AB175" s="107" t="s">
        <v>397</v>
      </c>
    </row>
    <row r="176" spans="1:28" s="70" customFormat="1" ht="85.5" customHeight="1" x14ac:dyDescent="0.2">
      <c r="A176" s="32">
        <v>78</v>
      </c>
      <c r="B176" s="193" t="e">
        <f>IF($AC$6='CONTRATOS ENE A SEP 2015'!#REF!,'CONTRATOS ENE A SEP 2015'!#REF!,0)</f>
        <v>#REF!</v>
      </c>
      <c r="C176" s="37" t="e">
        <f t="shared" si="246"/>
        <v>#REF!</v>
      </c>
      <c r="D176" s="40" t="e">
        <f t="shared" si="238"/>
        <v>#REF!</v>
      </c>
      <c r="E176" s="193" t="e">
        <f>+IF('CONTRATOS ENE A SEP 2015'!#REF!=PRECONTRACTUAL!$AC$6,'CONTRATOS ENE A SEP 2015'!#REF!,0)</f>
        <v>#REF!</v>
      </c>
      <c r="F176" s="37" t="e">
        <f t="shared" si="247"/>
        <v>#REF!</v>
      </c>
      <c r="G176" s="34" t="e">
        <f t="shared" ref="G176:G185" si="248">+VLOOKUP(E176,DATOS,20,0)</f>
        <v>#REF!</v>
      </c>
      <c r="H176" s="51" t="s">
        <v>123</v>
      </c>
      <c r="I176" s="31">
        <v>42159</v>
      </c>
      <c r="J176" s="31">
        <v>42178</v>
      </c>
      <c r="K176" s="56" t="s">
        <v>124</v>
      </c>
      <c r="L176" s="31" t="s">
        <v>59</v>
      </c>
      <c r="M176" s="35" t="s">
        <v>59</v>
      </c>
      <c r="N176" s="49" t="s">
        <v>59</v>
      </c>
      <c r="O176" s="149" t="e">
        <f t="shared" si="239"/>
        <v>#REF!</v>
      </c>
      <c r="P176" s="186" t="e">
        <f t="shared" si="240"/>
        <v>#REF!</v>
      </c>
      <c r="Q176" s="48" t="e">
        <f t="shared" si="241"/>
        <v>#REF!</v>
      </c>
      <c r="R176" s="40" t="e">
        <f t="shared" si="242"/>
        <v>#REF!</v>
      </c>
      <c r="S176" s="128" t="e">
        <f t="shared" si="243"/>
        <v>#REF!</v>
      </c>
      <c r="T176" s="33" t="e">
        <f t="shared" si="244"/>
        <v>#REF!</v>
      </c>
      <c r="U176" s="149" t="s">
        <v>125</v>
      </c>
      <c r="V176" s="116">
        <v>1</v>
      </c>
      <c r="W176" s="151">
        <v>65000000</v>
      </c>
      <c r="X176" s="31">
        <v>42178</v>
      </c>
      <c r="Y176" s="81" t="e">
        <f t="shared" si="245"/>
        <v>#REF!</v>
      </c>
      <c r="Z176" s="36"/>
      <c r="AA176" s="40" t="s">
        <v>8</v>
      </c>
      <c r="AB176" s="107" t="s">
        <v>362</v>
      </c>
    </row>
    <row r="177" spans="1:28" s="70" customFormat="1" ht="85.5" customHeight="1" x14ac:dyDescent="0.2">
      <c r="A177" s="32">
        <v>78</v>
      </c>
      <c r="B177" s="193" t="e">
        <f>IF($AC$6='CONTRATOS ENE A SEP 2015'!#REF!,'CONTRATOS ENE A SEP 2015'!#REF!,0)</f>
        <v>#REF!</v>
      </c>
      <c r="C177" s="37" t="e">
        <f t="shared" si="246"/>
        <v>#REF!</v>
      </c>
      <c r="D177" s="40" t="e">
        <f t="shared" si="238"/>
        <v>#REF!</v>
      </c>
      <c r="E177" s="193" t="e">
        <f>+IF('CONTRATOS ENE A SEP 2015'!#REF!=PRECONTRACTUAL!$AC$6,'CONTRATOS ENE A SEP 2015'!#REF!,0)</f>
        <v>#REF!</v>
      </c>
      <c r="F177" s="37" t="e">
        <f t="shared" si="247"/>
        <v>#REF!</v>
      </c>
      <c r="G177" s="34" t="e">
        <f t="shared" si="248"/>
        <v>#REF!</v>
      </c>
      <c r="H177" s="51" t="s">
        <v>123</v>
      </c>
      <c r="I177" s="31">
        <v>42171</v>
      </c>
      <c r="J177" s="31">
        <v>42179</v>
      </c>
      <c r="K177" s="56" t="s">
        <v>124</v>
      </c>
      <c r="L177" s="31" t="s">
        <v>59</v>
      </c>
      <c r="M177" s="35" t="s">
        <v>59</v>
      </c>
      <c r="N177" s="49" t="s">
        <v>59</v>
      </c>
      <c r="O177" s="149" t="e">
        <f t="shared" si="239"/>
        <v>#REF!</v>
      </c>
      <c r="P177" s="186" t="e">
        <f t="shared" si="240"/>
        <v>#REF!</v>
      </c>
      <c r="Q177" s="48" t="e">
        <f t="shared" si="241"/>
        <v>#REF!</v>
      </c>
      <c r="R177" s="40" t="e">
        <f t="shared" si="242"/>
        <v>#REF!</v>
      </c>
      <c r="S177" s="128" t="e">
        <f t="shared" si="243"/>
        <v>#REF!</v>
      </c>
      <c r="T177" s="33" t="e">
        <f t="shared" si="244"/>
        <v>#REF!</v>
      </c>
      <c r="U177" s="149" t="s">
        <v>125</v>
      </c>
      <c r="V177" s="116">
        <v>1</v>
      </c>
      <c r="W177" s="151">
        <v>65000000</v>
      </c>
      <c r="X177" s="31">
        <v>42179</v>
      </c>
      <c r="Y177" s="81" t="e">
        <f t="shared" si="245"/>
        <v>#REF!</v>
      </c>
      <c r="Z177" s="36"/>
      <c r="AA177" s="40" t="s">
        <v>8</v>
      </c>
      <c r="AB177" s="107" t="s">
        <v>252</v>
      </c>
    </row>
    <row r="178" spans="1:28" s="70" customFormat="1" ht="85.5" customHeight="1" x14ac:dyDescent="0.2">
      <c r="A178" s="32">
        <v>78</v>
      </c>
      <c r="B178" s="193" t="e">
        <f>IF($AC$6='CONTRATOS ENE A SEP 2015'!#REF!,'CONTRATOS ENE A SEP 2015'!#REF!,0)</f>
        <v>#REF!</v>
      </c>
      <c r="C178" s="37" t="e">
        <f t="shared" si="246"/>
        <v>#REF!</v>
      </c>
      <c r="D178" s="40" t="e">
        <f t="shared" si="238"/>
        <v>#REF!</v>
      </c>
      <c r="E178" s="193" t="e">
        <f>+IF('CONTRATOS ENE A SEP 2015'!#REF!=PRECONTRACTUAL!$AC$6,'CONTRATOS ENE A SEP 2015'!#REF!,0)</f>
        <v>#REF!</v>
      </c>
      <c r="F178" s="37" t="e">
        <f t="shared" si="247"/>
        <v>#REF!</v>
      </c>
      <c r="G178" s="34" t="e">
        <f t="shared" si="248"/>
        <v>#REF!</v>
      </c>
      <c r="H178" s="51" t="s">
        <v>123</v>
      </c>
      <c r="I178" s="31">
        <v>42178</v>
      </c>
      <c r="J178" s="31">
        <v>42179</v>
      </c>
      <c r="K178" s="56" t="s">
        <v>124</v>
      </c>
      <c r="L178" s="31" t="s">
        <v>59</v>
      </c>
      <c r="M178" s="35" t="s">
        <v>59</v>
      </c>
      <c r="N178" s="49" t="s">
        <v>59</v>
      </c>
      <c r="O178" s="149" t="e">
        <f t="shared" si="239"/>
        <v>#REF!</v>
      </c>
      <c r="P178" s="186" t="e">
        <f t="shared" si="240"/>
        <v>#REF!</v>
      </c>
      <c r="Q178" s="48" t="e">
        <f t="shared" si="241"/>
        <v>#REF!</v>
      </c>
      <c r="R178" s="40" t="e">
        <f t="shared" si="242"/>
        <v>#REF!</v>
      </c>
      <c r="S178" s="128" t="e">
        <f t="shared" si="243"/>
        <v>#REF!</v>
      </c>
      <c r="T178" s="33" t="e">
        <f t="shared" si="244"/>
        <v>#REF!</v>
      </c>
      <c r="U178" s="149" t="s">
        <v>125</v>
      </c>
      <c r="V178" s="116">
        <v>1</v>
      </c>
      <c r="W178" s="151">
        <v>45000000</v>
      </c>
      <c r="X178" s="31">
        <v>42179</v>
      </c>
      <c r="Y178" s="81" t="e">
        <f t="shared" si="245"/>
        <v>#REF!</v>
      </c>
      <c r="Z178" s="36"/>
      <c r="AA178" s="40" t="s">
        <v>8</v>
      </c>
      <c r="AB178" s="107" t="s">
        <v>362</v>
      </c>
    </row>
    <row r="179" spans="1:28" s="70" customFormat="1" ht="85.5" customHeight="1" x14ac:dyDescent="0.2">
      <c r="A179" s="32">
        <v>78</v>
      </c>
      <c r="B179" s="193" t="e">
        <f>IF($AC$6='CONTRATOS ENE A SEP 2015'!#REF!,'CONTRATOS ENE A SEP 2015'!#REF!,0)</f>
        <v>#REF!</v>
      </c>
      <c r="C179" s="37" t="e">
        <f t="shared" si="246"/>
        <v>#REF!</v>
      </c>
      <c r="D179" s="40" t="e">
        <f t="shared" si="238"/>
        <v>#REF!</v>
      </c>
      <c r="E179" s="193" t="e">
        <f>+IF('CONTRATOS ENE A SEP 2015'!#REF!=PRECONTRACTUAL!$AC$6,'CONTRATOS ENE A SEP 2015'!#REF!,0)</f>
        <v>#REF!</v>
      </c>
      <c r="F179" s="37" t="e">
        <f t="shared" si="247"/>
        <v>#REF!</v>
      </c>
      <c r="G179" s="34" t="e">
        <f t="shared" si="248"/>
        <v>#REF!</v>
      </c>
      <c r="H179" s="51" t="s">
        <v>123</v>
      </c>
      <c r="I179" s="31">
        <v>42177</v>
      </c>
      <c r="J179" s="31">
        <v>42179</v>
      </c>
      <c r="K179" s="56" t="s">
        <v>124</v>
      </c>
      <c r="L179" s="31" t="s">
        <v>59</v>
      </c>
      <c r="M179" s="35" t="s">
        <v>59</v>
      </c>
      <c r="N179" s="49" t="s">
        <v>59</v>
      </c>
      <c r="O179" s="149" t="e">
        <f t="shared" si="239"/>
        <v>#REF!</v>
      </c>
      <c r="P179" s="186" t="e">
        <f t="shared" si="240"/>
        <v>#REF!</v>
      </c>
      <c r="Q179" s="48" t="e">
        <f t="shared" si="241"/>
        <v>#REF!</v>
      </c>
      <c r="R179" s="40" t="e">
        <f t="shared" si="242"/>
        <v>#REF!</v>
      </c>
      <c r="S179" s="128" t="e">
        <f t="shared" si="243"/>
        <v>#REF!</v>
      </c>
      <c r="T179" s="33" t="e">
        <f t="shared" si="244"/>
        <v>#REF!</v>
      </c>
      <c r="U179" s="149" t="s">
        <v>125</v>
      </c>
      <c r="V179" s="116">
        <v>1</v>
      </c>
      <c r="W179" s="151">
        <v>9325000</v>
      </c>
      <c r="X179" s="31">
        <v>42179</v>
      </c>
      <c r="Y179" s="81" t="e">
        <f t="shared" si="245"/>
        <v>#REF!</v>
      </c>
      <c r="Z179" s="36"/>
      <c r="AA179" s="40" t="s">
        <v>8</v>
      </c>
      <c r="AB179" s="58" t="s">
        <v>332</v>
      </c>
    </row>
    <row r="180" spans="1:28" s="70" customFormat="1" ht="85.5" customHeight="1" x14ac:dyDescent="0.2">
      <c r="A180" s="32">
        <v>78</v>
      </c>
      <c r="B180" s="193" t="e">
        <f>IF($AC$6='CONTRATOS ENE A SEP 2015'!#REF!,'CONTRATOS ENE A SEP 2015'!#REF!,0)</f>
        <v>#REF!</v>
      </c>
      <c r="C180" s="37" t="e">
        <f t="shared" si="246"/>
        <v>#REF!</v>
      </c>
      <c r="D180" s="40" t="e">
        <f t="shared" si="238"/>
        <v>#REF!</v>
      </c>
      <c r="E180" s="193" t="e">
        <f>+IF('CONTRATOS ENE A SEP 2015'!#REF!=PRECONTRACTUAL!$AC$6,'CONTRATOS ENE A SEP 2015'!#REF!,0)</f>
        <v>#REF!</v>
      </c>
      <c r="F180" s="37" t="e">
        <f t="shared" si="247"/>
        <v>#REF!</v>
      </c>
      <c r="G180" s="34" t="e">
        <f t="shared" si="248"/>
        <v>#REF!</v>
      </c>
      <c r="H180" s="51" t="s">
        <v>123</v>
      </c>
      <c r="I180" s="31">
        <v>42179</v>
      </c>
      <c r="J180" s="31">
        <v>42179</v>
      </c>
      <c r="K180" s="56" t="s">
        <v>124</v>
      </c>
      <c r="L180" s="31" t="s">
        <v>59</v>
      </c>
      <c r="M180" s="35" t="s">
        <v>59</v>
      </c>
      <c r="N180" s="49" t="s">
        <v>59</v>
      </c>
      <c r="O180" s="149" t="e">
        <f t="shared" si="239"/>
        <v>#REF!</v>
      </c>
      <c r="P180" s="186" t="e">
        <f t="shared" si="240"/>
        <v>#REF!</v>
      </c>
      <c r="Q180" s="48" t="e">
        <f t="shared" si="241"/>
        <v>#REF!</v>
      </c>
      <c r="R180" s="40" t="e">
        <f t="shared" si="242"/>
        <v>#REF!</v>
      </c>
      <c r="S180" s="128" t="e">
        <f t="shared" si="243"/>
        <v>#REF!</v>
      </c>
      <c r="T180" s="33" t="e">
        <f t="shared" si="244"/>
        <v>#REF!</v>
      </c>
      <c r="U180" s="149" t="s">
        <v>125</v>
      </c>
      <c r="V180" s="116">
        <v>1</v>
      </c>
      <c r="W180" s="151">
        <v>10500000</v>
      </c>
      <c r="X180" s="31">
        <v>42179</v>
      </c>
      <c r="Y180" s="81" t="e">
        <f t="shared" si="245"/>
        <v>#REF!</v>
      </c>
      <c r="Z180" s="36"/>
      <c r="AA180" s="40" t="s">
        <v>8</v>
      </c>
      <c r="AB180" s="69" t="s">
        <v>546</v>
      </c>
    </row>
    <row r="181" spans="1:28" s="70" customFormat="1" ht="85.5" customHeight="1" x14ac:dyDescent="0.2">
      <c r="A181" s="32">
        <v>78</v>
      </c>
      <c r="B181" s="193" t="e">
        <f>IF($AC$6='CONTRATOS ENE A SEP 2015'!#REF!,'CONTRATOS ENE A SEP 2015'!#REF!,0)</f>
        <v>#REF!</v>
      </c>
      <c r="C181" s="37" t="e">
        <f t="shared" si="246"/>
        <v>#REF!</v>
      </c>
      <c r="D181" s="40" t="e">
        <f t="shared" si="238"/>
        <v>#REF!</v>
      </c>
      <c r="E181" s="193" t="e">
        <f>+IF('CONTRATOS ENE A SEP 2015'!#REF!=PRECONTRACTUAL!$AC$6,'CONTRATOS ENE A SEP 2015'!#REF!,0)</f>
        <v>#REF!</v>
      </c>
      <c r="F181" s="37" t="e">
        <f t="shared" si="247"/>
        <v>#REF!</v>
      </c>
      <c r="G181" s="34" t="e">
        <f t="shared" si="248"/>
        <v>#REF!</v>
      </c>
      <c r="H181" s="51" t="s">
        <v>123</v>
      </c>
      <c r="I181" s="31">
        <v>42177</v>
      </c>
      <c r="J181" s="31">
        <v>42179</v>
      </c>
      <c r="K181" s="56" t="s">
        <v>124</v>
      </c>
      <c r="L181" s="31" t="s">
        <v>59</v>
      </c>
      <c r="M181" s="35" t="s">
        <v>59</v>
      </c>
      <c r="N181" s="49" t="s">
        <v>59</v>
      </c>
      <c r="O181" s="149" t="e">
        <f t="shared" si="239"/>
        <v>#REF!</v>
      </c>
      <c r="P181" s="186" t="e">
        <f t="shared" si="240"/>
        <v>#REF!</v>
      </c>
      <c r="Q181" s="48" t="e">
        <f t="shared" si="241"/>
        <v>#REF!</v>
      </c>
      <c r="R181" s="40" t="e">
        <f t="shared" si="242"/>
        <v>#REF!</v>
      </c>
      <c r="S181" s="128" t="e">
        <f t="shared" si="243"/>
        <v>#REF!</v>
      </c>
      <c r="T181" s="33" t="e">
        <f t="shared" si="244"/>
        <v>#REF!</v>
      </c>
      <c r="U181" s="149" t="s">
        <v>125</v>
      </c>
      <c r="V181" s="116">
        <v>1</v>
      </c>
      <c r="W181" s="151">
        <v>9325000</v>
      </c>
      <c r="X181" s="31">
        <v>42179</v>
      </c>
      <c r="Y181" s="81" t="e">
        <f t="shared" si="245"/>
        <v>#REF!</v>
      </c>
      <c r="Z181" s="36"/>
      <c r="AA181" s="40" t="s">
        <v>8</v>
      </c>
      <c r="AB181" s="107" t="s">
        <v>252</v>
      </c>
    </row>
    <row r="182" spans="1:28" s="70" customFormat="1" ht="85.5" customHeight="1" x14ac:dyDescent="0.2">
      <c r="A182" s="32">
        <v>78</v>
      </c>
      <c r="B182" s="193" t="e">
        <f>IF($AC$6='CONTRATOS ENE A SEP 2015'!#REF!,'CONTRATOS ENE A SEP 2015'!#REF!,0)</f>
        <v>#REF!</v>
      </c>
      <c r="C182" s="37" t="e">
        <f t="shared" si="246"/>
        <v>#REF!</v>
      </c>
      <c r="D182" s="40" t="e">
        <f t="shared" si="238"/>
        <v>#REF!</v>
      </c>
      <c r="E182" s="193" t="e">
        <f>+IF('CONTRATOS ENE A SEP 2015'!#REF!=PRECONTRACTUAL!$AC$6,'CONTRATOS ENE A SEP 2015'!#REF!,0)</f>
        <v>#REF!</v>
      </c>
      <c r="F182" s="37" t="e">
        <f t="shared" si="247"/>
        <v>#REF!</v>
      </c>
      <c r="G182" s="34" t="e">
        <f t="shared" si="248"/>
        <v>#REF!</v>
      </c>
      <c r="H182" s="51" t="s">
        <v>123</v>
      </c>
      <c r="I182" s="31">
        <v>42179</v>
      </c>
      <c r="J182" s="31">
        <v>42179</v>
      </c>
      <c r="K182" s="56" t="s">
        <v>124</v>
      </c>
      <c r="L182" s="31" t="s">
        <v>59</v>
      </c>
      <c r="M182" s="35" t="s">
        <v>59</v>
      </c>
      <c r="N182" s="49" t="s">
        <v>59</v>
      </c>
      <c r="O182" s="149" t="e">
        <f t="shared" si="239"/>
        <v>#REF!</v>
      </c>
      <c r="P182" s="186" t="e">
        <f t="shared" si="240"/>
        <v>#REF!</v>
      </c>
      <c r="Q182" s="48" t="e">
        <f t="shared" si="241"/>
        <v>#REF!</v>
      </c>
      <c r="R182" s="40" t="e">
        <f t="shared" si="242"/>
        <v>#REF!</v>
      </c>
      <c r="S182" s="128" t="e">
        <f t="shared" si="243"/>
        <v>#REF!</v>
      </c>
      <c r="T182" s="33" t="e">
        <f t="shared" si="244"/>
        <v>#REF!</v>
      </c>
      <c r="U182" s="149" t="s">
        <v>125</v>
      </c>
      <c r="V182" s="116">
        <v>1</v>
      </c>
      <c r="W182" s="151">
        <v>10000000</v>
      </c>
      <c r="X182" s="31">
        <v>42179</v>
      </c>
      <c r="Y182" s="81" t="e">
        <f t="shared" si="245"/>
        <v>#REF!</v>
      </c>
      <c r="Z182" s="36"/>
      <c r="AA182" s="40" t="s">
        <v>8</v>
      </c>
      <c r="AB182" s="69" t="s">
        <v>546</v>
      </c>
    </row>
    <row r="183" spans="1:28" s="70" customFormat="1" ht="85.5" customHeight="1" x14ac:dyDescent="0.2">
      <c r="A183" s="32">
        <v>78</v>
      </c>
      <c r="B183" s="193" t="e">
        <f>IF($AC$6='CONTRATOS ENE A SEP 2015'!#REF!,'CONTRATOS ENE A SEP 2015'!#REF!,0)</f>
        <v>#REF!</v>
      </c>
      <c r="C183" s="37" t="e">
        <f t="shared" si="246"/>
        <v>#REF!</v>
      </c>
      <c r="D183" s="40" t="e">
        <f t="shared" si="238"/>
        <v>#REF!</v>
      </c>
      <c r="E183" s="193" t="e">
        <f>+IF('CONTRATOS ENE A SEP 2015'!#REF!=PRECONTRACTUAL!$AC$6,'CONTRATOS ENE A SEP 2015'!#REF!,0)</f>
        <v>#REF!</v>
      </c>
      <c r="F183" s="37" t="e">
        <f t="shared" si="247"/>
        <v>#REF!</v>
      </c>
      <c r="G183" s="34" t="e">
        <f t="shared" si="248"/>
        <v>#REF!</v>
      </c>
      <c r="H183" s="51" t="s">
        <v>123</v>
      </c>
      <c r="I183" s="31">
        <v>42179</v>
      </c>
      <c r="J183" s="31">
        <v>42179</v>
      </c>
      <c r="K183" s="56" t="s">
        <v>124</v>
      </c>
      <c r="L183" s="31" t="s">
        <v>59</v>
      </c>
      <c r="M183" s="35" t="s">
        <v>59</v>
      </c>
      <c r="N183" s="49" t="s">
        <v>59</v>
      </c>
      <c r="O183" s="149" t="e">
        <f t="shared" si="239"/>
        <v>#REF!</v>
      </c>
      <c r="P183" s="186" t="e">
        <f t="shared" si="240"/>
        <v>#REF!</v>
      </c>
      <c r="Q183" s="48" t="e">
        <f t="shared" si="241"/>
        <v>#REF!</v>
      </c>
      <c r="R183" s="40" t="e">
        <f t="shared" si="242"/>
        <v>#REF!</v>
      </c>
      <c r="S183" s="128" t="e">
        <f t="shared" si="243"/>
        <v>#REF!</v>
      </c>
      <c r="T183" s="33" t="e">
        <f t="shared" si="244"/>
        <v>#REF!</v>
      </c>
      <c r="U183" s="149" t="s">
        <v>125</v>
      </c>
      <c r="V183" s="116">
        <v>1</v>
      </c>
      <c r="W183" s="151">
        <v>36000000</v>
      </c>
      <c r="X183" s="31">
        <v>42179</v>
      </c>
      <c r="Y183" s="81" t="e">
        <f t="shared" si="245"/>
        <v>#REF!</v>
      </c>
      <c r="Z183" s="36"/>
      <c r="AA183" s="40" t="s">
        <v>8</v>
      </c>
      <c r="AB183" s="107" t="s">
        <v>548</v>
      </c>
    </row>
    <row r="184" spans="1:28" s="70" customFormat="1" ht="85.5" customHeight="1" x14ac:dyDescent="0.2">
      <c r="A184" s="32">
        <v>78</v>
      </c>
      <c r="B184" s="193" t="e">
        <f>IF($AC$6='CONTRATOS ENE A SEP 2015'!#REF!,'CONTRATOS ENE A SEP 2015'!#REF!,0)</f>
        <v>#REF!</v>
      </c>
      <c r="C184" s="37" t="e">
        <f t="shared" si="246"/>
        <v>#REF!</v>
      </c>
      <c r="D184" s="40" t="e">
        <f t="shared" si="238"/>
        <v>#REF!</v>
      </c>
      <c r="E184" s="193" t="e">
        <f>+IF('CONTRATOS ENE A SEP 2015'!#REF!=PRECONTRACTUAL!$AC$6,'CONTRATOS ENE A SEP 2015'!#REF!,0)</f>
        <v>#REF!</v>
      </c>
      <c r="F184" s="37" t="e">
        <f t="shared" si="247"/>
        <v>#REF!</v>
      </c>
      <c r="G184" s="34" t="e">
        <f t="shared" si="248"/>
        <v>#REF!</v>
      </c>
      <c r="H184" s="51" t="s">
        <v>123</v>
      </c>
      <c r="I184" s="31">
        <v>42178</v>
      </c>
      <c r="J184" s="31">
        <v>42179</v>
      </c>
      <c r="K184" s="56" t="s">
        <v>124</v>
      </c>
      <c r="L184" s="31" t="s">
        <v>59</v>
      </c>
      <c r="M184" s="35" t="s">
        <v>59</v>
      </c>
      <c r="N184" s="49" t="s">
        <v>59</v>
      </c>
      <c r="O184" s="149" t="e">
        <f t="shared" si="239"/>
        <v>#REF!</v>
      </c>
      <c r="P184" s="186" t="e">
        <f t="shared" si="240"/>
        <v>#REF!</v>
      </c>
      <c r="Q184" s="48" t="e">
        <f t="shared" si="241"/>
        <v>#REF!</v>
      </c>
      <c r="R184" s="40" t="e">
        <f t="shared" si="242"/>
        <v>#REF!</v>
      </c>
      <c r="S184" s="128" t="e">
        <f t="shared" si="243"/>
        <v>#REF!</v>
      </c>
      <c r="T184" s="33" t="e">
        <f t="shared" si="244"/>
        <v>#REF!</v>
      </c>
      <c r="U184" s="149" t="s">
        <v>125</v>
      </c>
      <c r="V184" s="116">
        <v>1</v>
      </c>
      <c r="W184" s="151">
        <v>50309496</v>
      </c>
      <c r="X184" s="31">
        <v>42179</v>
      </c>
      <c r="Y184" s="81" t="e">
        <f t="shared" si="245"/>
        <v>#REF!</v>
      </c>
      <c r="Z184" s="36"/>
      <c r="AA184" s="40" t="s">
        <v>8</v>
      </c>
      <c r="AB184" s="107" t="s">
        <v>362</v>
      </c>
    </row>
    <row r="185" spans="1:28" s="70" customFormat="1" ht="85.5" customHeight="1" x14ac:dyDescent="0.2">
      <c r="A185" s="32">
        <v>78</v>
      </c>
      <c r="B185" s="193" t="e">
        <f>IF($AC$6='CONTRATOS ENE A SEP 2015'!#REF!,'CONTRATOS ENE A SEP 2015'!#REF!,0)</f>
        <v>#REF!</v>
      </c>
      <c r="C185" s="37" t="e">
        <f t="shared" si="246"/>
        <v>#REF!</v>
      </c>
      <c r="D185" s="40" t="e">
        <f t="shared" si="238"/>
        <v>#REF!</v>
      </c>
      <c r="E185" s="193" t="e">
        <f>+IF('CONTRATOS ENE A SEP 2015'!#REF!=PRECONTRACTUAL!$AC$6,'CONTRATOS ENE A SEP 2015'!#REF!,0)</f>
        <v>#REF!</v>
      </c>
      <c r="F185" s="37" t="e">
        <f t="shared" si="247"/>
        <v>#REF!</v>
      </c>
      <c r="G185" s="34" t="e">
        <f t="shared" si="248"/>
        <v>#REF!</v>
      </c>
      <c r="H185" s="51" t="s">
        <v>123</v>
      </c>
      <c r="I185" s="31">
        <v>42179</v>
      </c>
      <c r="J185" s="31">
        <v>42179</v>
      </c>
      <c r="K185" s="56" t="s">
        <v>124</v>
      </c>
      <c r="L185" s="31" t="s">
        <v>59</v>
      </c>
      <c r="M185" s="35" t="s">
        <v>59</v>
      </c>
      <c r="N185" s="49" t="s">
        <v>59</v>
      </c>
      <c r="O185" s="149" t="e">
        <f t="shared" si="239"/>
        <v>#REF!</v>
      </c>
      <c r="P185" s="186" t="e">
        <f t="shared" si="240"/>
        <v>#REF!</v>
      </c>
      <c r="Q185" s="48" t="e">
        <f t="shared" si="241"/>
        <v>#REF!</v>
      </c>
      <c r="R185" s="40" t="e">
        <f t="shared" si="242"/>
        <v>#REF!</v>
      </c>
      <c r="S185" s="128" t="e">
        <f t="shared" si="243"/>
        <v>#REF!</v>
      </c>
      <c r="T185" s="33" t="e">
        <f t="shared" si="244"/>
        <v>#REF!</v>
      </c>
      <c r="U185" s="149" t="s">
        <v>125</v>
      </c>
      <c r="V185" s="116">
        <v>1</v>
      </c>
      <c r="W185" s="151">
        <v>30000000</v>
      </c>
      <c r="X185" s="31">
        <v>42179</v>
      </c>
      <c r="Y185" s="81" t="e">
        <f t="shared" si="245"/>
        <v>#REF!</v>
      </c>
      <c r="Z185" s="36"/>
      <c r="AA185" s="40" t="s">
        <v>8</v>
      </c>
      <c r="AB185" s="107" t="s">
        <v>397</v>
      </c>
    </row>
    <row r="186" spans="1:28" s="70" customFormat="1" ht="12.75" x14ac:dyDescent="0.2">
      <c r="A186" s="32"/>
      <c r="B186" s="193"/>
      <c r="C186" s="37"/>
      <c r="D186" s="40"/>
      <c r="E186" s="193"/>
      <c r="F186" s="37"/>
      <c r="G186" s="45"/>
      <c r="H186" s="51"/>
      <c r="I186" s="31"/>
      <c r="J186" s="31"/>
      <c r="K186" s="104"/>
      <c r="L186" s="31"/>
      <c r="M186" s="35"/>
      <c r="N186" s="49"/>
      <c r="O186" s="60"/>
      <c r="P186" s="116"/>
      <c r="Q186" s="48"/>
      <c r="R186" s="40"/>
      <c r="S186" s="60"/>
      <c r="T186" s="33"/>
      <c r="U186" s="105"/>
      <c r="V186" s="116"/>
      <c r="W186" s="146"/>
      <c r="X186" s="31"/>
      <c r="Y186" s="81"/>
      <c r="Z186" s="36"/>
      <c r="AA186" s="37"/>
      <c r="AB186" s="48"/>
    </row>
    <row r="187" spans="1:28" s="70" customFormat="1" ht="12.75" x14ac:dyDescent="0.2">
      <c r="A187" s="32"/>
      <c r="B187" s="193"/>
      <c r="C187" s="37"/>
      <c r="D187" s="40"/>
      <c r="E187" s="193"/>
      <c r="F187" s="37"/>
      <c r="G187" s="45"/>
      <c r="H187" s="51"/>
      <c r="I187" s="31"/>
      <c r="J187" s="31"/>
      <c r="K187" s="104"/>
      <c r="L187" s="31"/>
      <c r="M187" s="35"/>
      <c r="N187" s="49"/>
      <c r="O187" s="60"/>
      <c r="P187" s="116"/>
      <c r="Q187" s="48"/>
      <c r="R187" s="40"/>
      <c r="S187" s="60"/>
      <c r="T187" s="33"/>
      <c r="U187" s="105"/>
      <c r="V187" s="116"/>
      <c r="W187" s="146"/>
      <c r="X187" s="31"/>
      <c r="Y187" s="81"/>
      <c r="Z187" s="36"/>
      <c r="AA187" s="37"/>
      <c r="AB187" s="48"/>
    </row>
    <row r="188" spans="1:28" s="70" customFormat="1" ht="12.75" x14ac:dyDescent="0.2">
      <c r="A188" s="32"/>
      <c r="B188" s="193"/>
      <c r="C188" s="37"/>
      <c r="D188" s="40"/>
      <c r="E188" s="193"/>
      <c r="F188" s="37"/>
      <c r="G188" s="45"/>
      <c r="H188" s="51"/>
      <c r="I188" s="31"/>
      <c r="J188" s="31"/>
      <c r="K188" s="104"/>
      <c r="L188" s="31"/>
      <c r="M188" s="35"/>
      <c r="N188" s="49"/>
      <c r="O188" s="60"/>
      <c r="P188" s="116"/>
      <c r="Q188" s="48"/>
      <c r="R188" s="40"/>
      <c r="S188" s="60"/>
      <c r="T188" s="33"/>
      <c r="U188" s="105"/>
      <c r="V188" s="116"/>
      <c r="W188" s="146"/>
      <c r="X188" s="73"/>
      <c r="Y188" s="81"/>
      <c r="Z188" s="36"/>
      <c r="AA188" s="37"/>
      <c r="AB188" s="48"/>
    </row>
  </sheetData>
  <protectedRanges>
    <protectedRange password="D51F" sqref="O270:P270" name="Rango1_1_1_1"/>
    <protectedRange password="D51F" sqref="O272:P272 O355:P355" name="Rango1_1_1_1_1"/>
  </protectedRanges>
  <mergeCells count="52">
    <mergeCell ref="AA22:AA26"/>
    <mergeCell ref="AB22:AB26"/>
    <mergeCell ref="K22:K26"/>
    <mergeCell ref="L22:L26"/>
    <mergeCell ref="M22:M26"/>
    <mergeCell ref="N22:N26"/>
    <mergeCell ref="Y22:Y26"/>
    <mergeCell ref="F22:F26"/>
    <mergeCell ref="G22:G26"/>
    <mergeCell ref="H22:H26"/>
    <mergeCell ref="I22:I26"/>
    <mergeCell ref="J22:J26"/>
    <mergeCell ref="A22:A26"/>
    <mergeCell ref="B22:B26"/>
    <mergeCell ref="C22:C26"/>
    <mergeCell ref="D22:D26"/>
    <mergeCell ref="E22:E26"/>
    <mergeCell ref="AB6:AB8"/>
    <mergeCell ref="K6:K8"/>
    <mergeCell ref="L7:L8"/>
    <mergeCell ref="O7:O8"/>
    <mergeCell ref="L6:N6"/>
    <mergeCell ref="AA6:AA8"/>
    <mergeCell ref="X7:X8"/>
    <mergeCell ref="V7:V8"/>
    <mergeCell ref="W7:W8"/>
    <mergeCell ref="Y6:Y8"/>
    <mergeCell ref="O5:P5"/>
    <mergeCell ref="M7:M8"/>
    <mergeCell ref="D6:D8"/>
    <mergeCell ref="Z6:Z8"/>
    <mergeCell ref="O6:X6"/>
    <mergeCell ref="R7:R8"/>
    <mergeCell ref="P7:P8"/>
    <mergeCell ref="U7:U8"/>
    <mergeCell ref="Q7:Q8"/>
    <mergeCell ref="T7:T8"/>
    <mergeCell ref="J6:J8"/>
    <mergeCell ref="H6:H8"/>
    <mergeCell ref="N7:N8"/>
    <mergeCell ref="G6:G8"/>
    <mergeCell ref="A1:G1"/>
    <mergeCell ref="I6:I8"/>
    <mergeCell ref="E6:E8"/>
    <mergeCell ref="C6:C8"/>
    <mergeCell ref="F6:F8"/>
    <mergeCell ref="A5:G5"/>
    <mergeCell ref="A6:A8"/>
    <mergeCell ref="A4:G4"/>
    <mergeCell ref="A2:G2"/>
    <mergeCell ref="B6:B8"/>
    <mergeCell ref="A3:G3"/>
  </mergeCells>
  <phoneticPr fontId="4" type="noConversion"/>
  <dataValidations count="5">
    <dataValidation type="list" allowBlank="1" showInputMessage="1" showErrorMessage="1" errorTitle="Entrada no válida" error="Por favor seleccione un elemento de la lista" promptTitle="Seleccione un elemento de la lista" sqref="T19 T35:T36">
      <formula1>$G$51101:$G$51126</formula1>
    </dataValidation>
    <dataValidation type="list" allowBlank="1" showInputMessage="1" showErrorMessage="1" errorTitle="Entrada no válida" error="Por favor seleccione un elemento de la lista" promptTitle="Seleccione un elemento de la lista" sqref="AA38 AA71:AA78">
      <formula1>#REF!</formula1>
    </dataValidation>
    <dataValidation allowBlank="1" showInputMessage="1" showErrorMessage="1" errorTitle="Entrada no válida" error="Por favor seleccione un elemento de la lista" promptTitle="Seleccione un elemento de la lista" sqref="C136:D139 C37:D105 C109:D114 C121:D121 C125:D128 C130:D134 C144:D185"/>
    <dataValidation type="list" allowBlank="1" showInputMessage="1" showErrorMessage="1" errorTitle="Entrada no válida" error="Por favor seleccione un elemento de la lista" promptTitle="Seleccione un elemento de la lista" sqref="U9:U187">
      <formula1>$A$51509:$A$51511</formula1>
    </dataValidation>
    <dataValidation type="list" allowBlank="1" showInputMessage="1" showErrorMessage="1" errorTitle="Entrada no válida" error="Por favor seleccione un elemento de la lista" promptTitle="Seleccione un elemento de la lista" sqref="S151 S153:S162 S171:S173">
      <formula1>$A$50758:$A$50760</formula1>
    </dataValidation>
  </dataValidations>
  <pageMargins left="0.98425196850393704" right="0.19685039370078741" top="0.19685039370078741" bottom="0.19685039370078741" header="0" footer="0"/>
  <pageSetup paperSize="5" scale="43"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1048203"/>
  <sheetViews>
    <sheetView showGridLines="0" tabSelected="1" view="pageBreakPreview" zoomScale="80" zoomScaleNormal="44" zoomScaleSheetLayoutView="80" workbookViewId="0">
      <pane xSplit="1" ySplit="4" topLeftCell="B5" activePane="bottomRight" state="frozen"/>
      <selection pane="topRight" activeCell="B1" sqref="B1"/>
      <selection pane="bottomLeft" activeCell="A5" sqref="A5"/>
      <selection pane="bottomRight" activeCell="D10" sqref="D10"/>
    </sheetView>
  </sheetViews>
  <sheetFormatPr baseColWidth="10" defaultRowHeight="12" x14ac:dyDescent="0.2"/>
  <cols>
    <col min="1" max="1" width="11.42578125" style="6"/>
    <col min="2" max="2" width="15.140625" style="8" customWidth="1"/>
    <col min="3" max="3" width="46.28515625" style="62" customWidth="1"/>
    <col min="4" max="4" width="18.28515625" style="62" customWidth="1"/>
    <col min="5" max="5" width="19.5703125" style="8" customWidth="1"/>
    <col min="6" max="6" width="14.85546875" style="30" bestFit="1" customWidth="1"/>
    <col min="7" max="7" width="14.85546875" style="30" customWidth="1"/>
    <col min="8" max="8" width="14.42578125" style="12" customWidth="1"/>
    <col min="9" max="9" width="5.5703125" style="22" customWidth="1"/>
    <col min="10" max="10" width="15.140625" style="13" customWidth="1"/>
    <col min="11" max="11" width="12.140625" style="23" customWidth="1"/>
    <col min="12" max="12" width="11.28515625" style="124" customWidth="1"/>
    <col min="13" max="13" width="12.7109375" style="24" customWidth="1"/>
    <col min="14" max="14" width="11.85546875" style="24" bestFit="1" customWidth="1"/>
    <col min="15" max="15" width="12.5703125" style="24" customWidth="1"/>
    <col min="16" max="16" width="12.42578125" style="24" customWidth="1"/>
    <col min="17" max="17" width="12.85546875" style="24" bestFit="1" customWidth="1"/>
    <col min="18" max="18" width="16.85546875" style="24" customWidth="1"/>
    <col min="19" max="19" width="19.7109375" style="21" customWidth="1"/>
    <col min="20" max="20" width="16.5703125" style="21" customWidth="1"/>
    <col min="21" max="21" width="17.5703125" style="6" customWidth="1"/>
    <col min="22" max="16384" width="11.42578125" style="6"/>
  </cols>
  <sheetData>
    <row r="1" spans="1:21" s="5" customFormat="1" ht="46.5" customHeight="1" x14ac:dyDescent="0.2">
      <c r="A1" s="274"/>
      <c r="B1" s="275"/>
      <c r="C1" s="322" t="s">
        <v>611</v>
      </c>
      <c r="D1" s="323"/>
      <c r="E1" s="323"/>
      <c r="F1" s="323"/>
      <c r="G1" s="323"/>
      <c r="H1" s="323"/>
      <c r="I1" s="323"/>
      <c r="J1" s="323"/>
      <c r="K1" s="323"/>
      <c r="L1" s="323"/>
      <c r="M1" s="323"/>
      <c r="N1" s="323"/>
      <c r="O1" s="323"/>
      <c r="P1" s="323"/>
      <c r="Q1" s="323"/>
      <c r="R1" s="323"/>
      <c r="S1" s="323"/>
      <c r="T1" s="323"/>
      <c r="U1" s="324"/>
    </row>
    <row r="2" spans="1:21" s="5" customFormat="1" ht="45" customHeight="1" x14ac:dyDescent="0.2">
      <c r="A2" s="276"/>
      <c r="B2" s="277"/>
      <c r="C2" s="320" t="s">
        <v>746</v>
      </c>
      <c r="D2" s="321"/>
      <c r="E2" s="321"/>
      <c r="F2" s="321"/>
      <c r="G2" s="321"/>
      <c r="H2" s="321"/>
      <c r="I2" s="321"/>
      <c r="J2" s="321"/>
      <c r="K2" s="321"/>
      <c r="L2" s="321"/>
      <c r="M2" s="321"/>
      <c r="N2" s="321"/>
      <c r="O2" s="321"/>
      <c r="P2" s="321"/>
      <c r="Q2" s="321"/>
      <c r="R2" s="321"/>
      <c r="S2" s="321"/>
      <c r="T2" s="321"/>
      <c r="U2" s="325"/>
    </row>
    <row r="3" spans="1:21" s="313" customFormat="1" ht="21" customHeight="1" x14ac:dyDescent="0.2">
      <c r="A3" s="303" t="s">
        <v>1</v>
      </c>
      <c r="B3" s="303" t="s">
        <v>63</v>
      </c>
      <c r="C3" s="303" t="s">
        <v>11</v>
      </c>
      <c r="D3" s="303" t="s">
        <v>0</v>
      </c>
      <c r="E3" s="303" t="s">
        <v>10</v>
      </c>
      <c r="F3" s="303" t="s">
        <v>9</v>
      </c>
      <c r="G3" s="304" t="s">
        <v>20</v>
      </c>
      <c r="H3" s="305"/>
      <c r="I3" s="306"/>
      <c r="J3" s="307" t="s">
        <v>2</v>
      </c>
      <c r="K3" s="308" t="s">
        <v>22</v>
      </c>
      <c r="L3" s="309" t="s">
        <v>33</v>
      </c>
      <c r="M3" s="308" t="s">
        <v>739</v>
      </c>
      <c r="N3" s="310" t="s">
        <v>740</v>
      </c>
      <c r="O3" s="308" t="s">
        <v>741</v>
      </c>
      <c r="P3" s="310" t="s">
        <v>742</v>
      </c>
      <c r="Q3" s="308" t="s">
        <v>743</v>
      </c>
      <c r="R3" s="310" t="s">
        <v>744</v>
      </c>
      <c r="S3" s="311" t="s">
        <v>48</v>
      </c>
      <c r="T3" s="312"/>
      <c r="U3" s="310" t="s">
        <v>606</v>
      </c>
    </row>
    <row r="4" spans="1:21" s="313" customFormat="1" ht="36" customHeight="1" x14ac:dyDescent="0.2">
      <c r="A4" s="314"/>
      <c r="B4" s="314"/>
      <c r="C4" s="314"/>
      <c r="D4" s="314"/>
      <c r="E4" s="314"/>
      <c r="F4" s="314"/>
      <c r="G4" s="315" t="s">
        <v>15</v>
      </c>
      <c r="H4" s="316" t="s">
        <v>16</v>
      </c>
      <c r="I4" s="316" t="s">
        <v>12</v>
      </c>
      <c r="J4" s="317"/>
      <c r="K4" s="310"/>
      <c r="L4" s="318"/>
      <c r="M4" s="310"/>
      <c r="N4" s="319"/>
      <c r="O4" s="310"/>
      <c r="P4" s="319"/>
      <c r="Q4" s="310"/>
      <c r="R4" s="319"/>
      <c r="S4" s="315" t="s">
        <v>15</v>
      </c>
      <c r="T4" s="315" t="s">
        <v>605</v>
      </c>
      <c r="U4" s="319"/>
    </row>
    <row r="5" spans="1:21" s="79" customFormat="1" ht="120.75" customHeight="1" x14ac:dyDescent="0.2">
      <c r="A5" s="53">
        <v>1</v>
      </c>
      <c r="B5" s="72" t="s">
        <v>68</v>
      </c>
      <c r="C5" s="37" t="s">
        <v>71</v>
      </c>
      <c r="D5" s="37" t="s">
        <v>65</v>
      </c>
      <c r="E5" s="40" t="s">
        <v>658</v>
      </c>
      <c r="F5" s="45">
        <v>48300000</v>
      </c>
      <c r="G5" s="40" t="s">
        <v>64</v>
      </c>
      <c r="H5" s="83">
        <v>19230447</v>
      </c>
      <c r="I5" s="39">
        <v>4</v>
      </c>
      <c r="J5" s="43">
        <v>42023</v>
      </c>
      <c r="K5" s="43">
        <v>42025</v>
      </c>
      <c r="L5" s="78">
        <v>180</v>
      </c>
      <c r="M5" s="43">
        <v>42205</v>
      </c>
      <c r="N5" s="43"/>
      <c r="O5" s="89">
        <v>42095</v>
      </c>
      <c r="P5" s="44"/>
      <c r="Q5" s="34">
        <v>16100000</v>
      </c>
      <c r="R5" s="278" t="s">
        <v>659</v>
      </c>
      <c r="S5" s="64" t="s">
        <v>70</v>
      </c>
      <c r="T5" s="64" t="s">
        <v>69</v>
      </c>
      <c r="U5" s="64" t="s">
        <v>660</v>
      </c>
    </row>
    <row r="6" spans="1:21" s="79" customFormat="1" ht="93.75" customHeight="1" x14ac:dyDescent="0.2">
      <c r="A6" s="53">
        <v>2</v>
      </c>
      <c r="B6" s="72" t="s">
        <v>745</v>
      </c>
      <c r="C6" s="37" t="s">
        <v>382</v>
      </c>
      <c r="D6" s="37" t="s">
        <v>65</v>
      </c>
      <c r="E6" s="40" t="s">
        <v>608</v>
      </c>
      <c r="F6" s="45">
        <v>970000</v>
      </c>
      <c r="G6" s="40" t="s">
        <v>79</v>
      </c>
      <c r="H6" s="83">
        <v>860509265</v>
      </c>
      <c r="I6" s="37">
        <v>1</v>
      </c>
      <c r="J6" s="43">
        <v>42032</v>
      </c>
      <c r="K6" s="43">
        <v>42032</v>
      </c>
      <c r="L6" s="78">
        <v>365</v>
      </c>
      <c r="M6" s="43">
        <v>42396</v>
      </c>
      <c r="N6" s="43"/>
      <c r="O6" s="43"/>
      <c r="P6" s="44"/>
      <c r="Q6" s="34"/>
      <c r="R6" s="278" t="s">
        <v>661</v>
      </c>
      <c r="S6" s="37" t="s">
        <v>133</v>
      </c>
      <c r="T6" s="46" t="s">
        <v>78</v>
      </c>
      <c r="U6" s="37" t="s">
        <v>662</v>
      </c>
    </row>
    <row r="7" spans="1:21" s="79" customFormat="1" ht="80.25" customHeight="1" x14ac:dyDescent="0.2">
      <c r="A7" s="53">
        <v>3</v>
      </c>
      <c r="B7" s="72" t="s">
        <v>81</v>
      </c>
      <c r="C7" s="37" t="s">
        <v>82</v>
      </c>
      <c r="D7" s="37" t="s">
        <v>65</v>
      </c>
      <c r="E7" s="40" t="s">
        <v>658</v>
      </c>
      <c r="F7" s="45">
        <v>40000000</v>
      </c>
      <c r="G7" s="40" t="s">
        <v>84</v>
      </c>
      <c r="H7" s="38">
        <v>19166958</v>
      </c>
      <c r="I7" s="39">
        <v>2</v>
      </c>
      <c r="J7" s="43">
        <v>42032</v>
      </c>
      <c r="K7" s="43">
        <v>42033</v>
      </c>
      <c r="L7" s="78">
        <v>240</v>
      </c>
      <c r="M7" s="43">
        <v>42276</v>
      </c>
      <c r="N7" s="78">
        <v>30</v>
      </c>
      <c r="O7" s="43">
        <v>42305</v>
      </c>
      <c r="P7" s="45">
        <v>5000000</v>
      </c>
      <c r="Q7" s="34">
        <f>F7+P7</f>
        <v>45000000</v>
      </c>
      <c r="R7" s="278" t="s">
        <v>663</v>
      </c>
      <c r="S7" s="37" t="s">
        <v>88</v>
      </c>
      <c r="T7" s="64" t="s">
        <v>86</v>
      </c>
      <c r="U7" s="37" t="s">
        <v>662</v>
      </c>
    </row>
    <row r="8" spans="1:21" s="79" customFormat="1" ht="68.25" customHeight="1" x14ac:dyDescent="0.2">
      <c r="A8" s="53">
        <v>4</v>
      </c>
      <c r="B8" s="72" t="s">
        <v>664</v>
      </c>
      <c r="C8" s="69" t="s">
        <v>102</v>
      </c>
      <c r="D8" s="37" t="s">
        <v>65</v>
      </c>
      <c r="E8" s="40" t="s">
        <v>658</v>
      </c>
      <c r="F8" s="45">
        <v>96000000</v>
      </c>
      <c r="G8" s="40" t="s">
        <v>103</v>
      </c>
      <c r="H8" s="63">
        <v>65633630</v>
      </c>
      <c r="I8" s="39">
        <v>3</v>
      </c>
      <c r="J8" s="43">
        <v>42033</v>
      </c>
      <c r="K8" s="43">
        <v>42034</v>
      </c>
      <c r="L8" s="78">
        <v>365</v>
      </c>
      <c r="M8" s="43">
        <v>42398</v>
      </c>
      <c r="N8" s="43"/>
      <c r="O8" s="43"/>
      <c r="P8" s="44"/>
      <c r="Q8" s="34"/>
      <c r="R8" s="278" t="s">
        <v>659</v>
      </c>
      <c r="S8" s="37" t="s">
        <v>107</v>
      </c>
      <c r="T8" s="64" t="s">
        <v>106</v>
      </c>
      <c r="U8" s="37" t="s">
        <v>662</v>
      </c>
    </row>
    <row r="9" spans="1:21" s="79" customFormat="1" ht="83.25" customHeight="1" x14ac:dyDescent="0.2">
      <c r="A9" s="53">
        <v>5</v>
      </c>
      <c r="B9" s="72" t="s">
        <v>93</v>
      </c>
      <c r="C9" s="37" t="s">
        <v>156</v>
      </c>
      <c r="D9" s="37" t="s">
        <v>65</v>
      </c>
      <c r="E9" s="40" t="s">
        <v>658</v>
      </c>
      <c r="F9" s="45">
        <v>22320000</v>
      </c>
      <c r="G9" s="300" t="s">
        <v>155</v>
      </c>
      <c r="H9" s="58">
        <v>1013633246</v>
      </c>
      <c r="I9" s="39">
        <v>1</v>
      </c>
      <c r="J9" s="43">
        <v>42034</v>
      </c>
      <c r="K9" s="43">
        <v>42044</v>
      </c>
      <c r="L9" s="78">
        <v>365</v>
      </c>
      <c r="M9" s="43">
        <v>42408</v>
      </c>
      <c r="N9" s="43"/>
      <c r="O9" s="43"/>
      <c r="P9" s="44"/>
      <c r="Q9" s="34"/>
      <c r="R9" s="278" t="s">
        <v>665</v>
      </c>
      <c r="S9" s="37" t="s">
        <v>76</v>
      </c>
      <c r="T9" s="54" t="s">
        <v>75</v>
      </c>
      <c r="U9" s="37" t="s">
        <v>662</v>
      </c>
    </row>
    <row r="10" spans="1:21" s="79" customFormat="1" ht="83.25" customHeight="1" x14ac:dyDescent="0.2">
      <c r="A10" s="53">
        <v>6</v>
      </c>
      <c r="B10" s="72" t="s">
        <v>101</v>
      </c>
      <c r="C10" s="37" t="s">
        <v>354</v>
      </c>
      <c r="D10" s="37" t="s">
        <v>65</v>
      </c>
      <c r="E10" s="40" t="s">
        <v>658</v>
      </c>
      <c r="F10" s="45">
        <v>45600000</v>
      </c>
      <c r="G10" s="300" t="s">
        <v>98</v>
      </c>
      <c r="H10" s="47">
        <v>1019022920</v>
      </c>
      <c r="I10" s="39">
        <v>6</v>
      </c>
      <c r="J10" s="43">
        <v>42034</v>
      </c>
      <c r="K10" s="43">
        <v>42044</v>
      </c>
      <c r="L10" s="78">
        <v>365</v>
      </c>
      <c r="M10" s="43">
        <v>42408</v>
      </c>
      <c r="N10" s="43"/>
      <c r="O10" s="43"/>
      <c r="P10" s="44"/>
      <c r="Q10" s="34"/>
      <c r="R10" s="278" t="s">
        <v>665</v>
      </c>
      <c r="S10" s="37" t="s">
        <v>76</v>
      </c>
      <c r="T10" s="54" t="s">
        <v>75</v>
      </c>
      <c r="U10" s="37" t="s">
        <v>662</v>
      </c>
    </row>
    <row r="11" spans="1:21" s="79" customFormat="1" ht="84" customHeight="1" x14ac:dyDescent="0.2">
      <c r="A11" s="53">
        <v>7</v>
      </c>
      <c r="B11" s="72" t="s">
        <v>92</v>
      </c>
      <c r="C11" s="37" t="s">
        <v>157</v>
      </c>
      <c r="D11" s="37" t="s">
        <v>65</v>
      </c>
      <c r="E11" s="40" t="s">
        <v>658</v>
      </c>
      <c r="F11" s="76">
        <v>35640000</v>
      </c>
      <c r="G11" s="300" t="s">
        <v>90</v>
      </c>
      <c r="H11" s="86">
        <v>5185122</v>
      </c>
      <c r="I11" s="87">
        <v>2</v>
      </c>
      <c r="J11" s="43">
        <v>42034</v>
      </c>
      <c r="K11" s="43">
        <v>42039</v>
      </c>
      <c r="L11" s="78">
        <v>365</v>
      </c>
      <c r="M11" s="43">
        <v>42403</v>
      </c>
      <c r="N11" s="43"/>
      <c r="O11" s="43"/>
      <c r="P11" s="44"/>
      <c r="Q11" s="34"/>
      <c r="R11" s="278" t="s">
        <v>665</v>
      </c>
      <c r="S11" s="37" t="s">
        <v>76</v>
      </c>
      <c r="T11" s="54" t="s">
        <v>75</v>
      </c>
      <c r="U11" s="37" t="s">
        <v>662</v>
      </c>
    </row>
    <row r="12" spans="1:21" s="79" customFormat="1" ht="83.25" customHeight="1" x14ac:dyDescent="0.2">
      <c r="A12" s="53">
        <v>8</v>
      </c>
      <c r="B12" s="66" t="s">
        <v>135</v>
      </c>
      <c r="C12" s="69" t="s">
        <v>147</v>
      </c>
      <c r="D12" s="37" t="s">
        <v>65</v>
      </c>
      <c r="E12" s="40" t="s">
        <v>658</v>
      </c>
      <c r="F12" s="45">
        <v>18000000</v>
      </c>
      <c r="G12" s="40" t="s">
        <v>146</v>
      </c>
      <c r="H12" s="47">
        <v>1013626821</v>
      </c>
      <c r="I12" s="56">
        <v>6</v>
      </c>
      <c r="J12" s="43">
        <v>42038</v>
      </c>
      <c r="K12" s="43">
        <v>42044</v>
      </c>
      <c r="L12" s="78">
        <v>365</v>
      </c>
      <c r="M12" s="43">
        <v>42408</v>
      </c>
      <c r="N12" s="279"/>
      <c r="O12" s="101"/>
      <c r="P12" s="44"/>
      <c r="Q12" s="34"/>
      <c r="R12" s="278" t="s">
        <v>665</v>
      </c>
      <c r="S12" s="37" t="s">
        <v>76</v>
      </c>
      <c r="T12" s="54" t="s">
        <v>75</v>
      </c>
      <c r="U12" s="37" t="s">
        <v>662</v>
      </c>
    </row>
    <row r="13" spans="1:21" s="79" customFormat="1" ht="125.25" customHeight="1" x14ac:dyDescent="0.2">
      <c r="A13" s="53">
        <v>9</v>
      </c>
      <c r="B13" s="66" t="s">
        <v>134</v>
      </c>
      <c r="C13" s="69" t="s">
        <v>143</v>
      </c>
      <c r="D13" s="37" t="s">
        <v>65</v>
      </c>
      <c r="E13" s="40" t="s">
        <v>658</v>
      </c>
      <c r="F13" s="45">
        <v>45600000</v>
      </c>
      <c r="G13" s="40" t="s">
        <v>142</v>
      </c>
      <c r="H13" s="47">
        <v>1019009917</v>
      </c>
      <c r="I13" s="100">
        <v>1</v>
      </c>
      <c r="J13" s="43">
        <v>42038</v>
      </c>
      <c r="K13" s="43">
        <v>42044</v>
      </c>
      <c r="L13" s="78">
        <v>365</v>
      </c>
      <c r="M13" s="43">
        <v>42408</v>
      </c>
      <c r="N13" s="279"/>
      <c r="O13" s="101"/>
      <c r="P13" s="44"/>
      <c r="Q13" s="34"/>
      <c r="R13" s="278" t="s">
        <v>665</v>
      </c>
      <c r="S13" s="37" t="s">
        <v>76</v>
      </c>
      <c r="T13" s="54" t="s">
        <v>75</v>
      </c>
      <c r="U13" s="37" t="s">
        <v>662</v>
      </c>
    </row>
    <row r="14" spans="1:21" s="79" customFormat="1" ht="54" customHeight="1" x14ac:dyDescent="0.2">
      <c r="A14" s="53">
        <v>10</v>
      </c>
      <c r="B14" s="66" t="s">
        <v>136</v>
      </c>
      <c r="C14" s="280" t="s">
        <v>170</v>
      </c>
      <c r="D14" s="37" t="s">
        <v>65</v>
      </c>
      <c r="E14" s="103" t="s">
        <v>609</v>
      </c>
      <c r="F14" s="159">
        <v>67763520</v>
      </c>
      <c r="G14" s="58" t="s">
        <v>148</v>
      </c>
      <c r="H14" s="47">
        <v>899999270</v>
      </c>
      <c r="I14" s="58">
        <v>1</v>
      </c>
      <c r="J14" s="43">
        <v>42038</v>
      </c>
      <c r="K14" s="43">
        <v>42038</v>
      </c>
      <c r="L14" s="78">
        <v>365</v>
      </c>
      <c r="M14" s="43">
        <v>42402</v>
      </c>
      <c r="N14" s="279"/>
      <c r="O14" s="101"/>
      <c r="P14" s="44"/>
      <c r="Q14" s="34"/>
      <c r="R14" s="281" t="s">
        <v>666</v>
      </c>
      <c r="S14" s="37" t="s">
        <v>76</v>
      </c>
      <c r="T14" s="54" t="s">
        <v>75</v>
      </c>
      <c r="U14" s="37" t="s">
        <v>662</v>
      </c>
    </row>
    <row r="15" spans="1:21" s="79" customFormat="1" ht="69.75" customHeight="1" x14ac:dyDescent="0.2">
      <c r="A15" s="53">
        <v>11</v>
      </c>
      <c r="B15" s="72" t="s">
        <v>137</v>
      </c>
      <c r="C15" s="69" t="s">
        <v>149</v>
      </c>
      <c r="D15" s="37" t="s">
        <v>65</v>
      </c>
      <c r="E15" s="40" t="s">
        <v>658</v>
      </c>
      <c r="F15" s="45">
        <v>17755540</v>
      </c>
      <c r="G15" s="40" t="s">
        <v>150</v>
      </c>
      <c r="H15" s="47">
        <v>860049921</v>
      </c>
      <c r="I15" s="100">
        <v>0</v>
      </c>
      <c r="J15" s="43">
        <v>42039</v>
      </c>
      <c r="K15" s="43">
        <v>42039</v>
      </c>
      <c r="L15" s="78" t="s">
        <v>176</v>
      </c>
      <c r="M15" s="43">
        <v>42059</v>
      </c>
      <c r="N15" s="279"/>
      <c r="O15" s="101"/>
      <c r="P15" s="44"/>
      <c r="Q15" s="34"/>
      <c r="R15" s="278" t="s">
        <v>659</v>
      </c>
      <c r="S15" s="147" t="s">
        <v>158</v>
      </c>
      <c r="T15" s="72" t="s">
        <v>159</v>
      </c>
      <c r="U15" s="147" t="s">
        <v>607</v>
      </c>
    </row>
    <row r="16" spans="1:21" s="79" customFormat="1" ht="76.5" x14ac:dyDescent="0.2">
      <c r="A16" s="53">
        <v>12</v>
      </c>
      <c r="B16" s="66" t="s">
        <v>138</v>
      </c>
      <c r="C16" s="69" t="s">
        <v>147</v>
      </c>
      <c r="D16" s="37" t="s">
        <v>65</v>
      </c>
      <c r="E16" s="40" t="s">
        <v>658</v>
      </c>
      <c r="F16" s="45">
        <v>18000000</v>
      </c>
      <c r="G16" s="40" t="s">
        <v>163</v>
      </c>
      <c r="H16" s="47">
        <v>1014264330</v>
      </c>
      <c r="I16" s="100">
        <v>0</v>
      </c>
      <c r="J16" s="43">
        <v>42044</v>
      </c>
      <c r="K16" s="43">
        <v>42046</v>
      </c>
      <c r="L16" s="78">
        <v>365</v>
      </c>
      <c r="M16" s="43">
        <v>42410</v>
      </c>
      <c r="N16" s="279"/>
      <c r="O16" s="101"/>
      <c r="P16" s="44"/>
      <c r="Q16" s="34"/>
      <c r="R16" s="278" t="s">
        <v>665</v>
      </c>
      <c r="S16" s="37" t="s">
        <v>76</v>
      </c>
      <c r="T16" s="54" t="s">
        <v>75</v>
      </c>
      <c r="U16" s="37" t="s">
        <v>662</v>
      </c>
    </row>
    <row r="17" spans="1:21" s="79" customFormat="1" ht="76.5" x14ac:dyDescent="0.2">
      <c r="A17" s="53">
        <v>13</v>
      </c>
      <c r="B17" s="66" t="s">
        <v>139</v>
      </c>
      <c r="C17" s="69" t="s">
        <v>180</v>
      </c>
      <c r="D17" s="37" t="s">
        <v>65</v>
      </c>
      <c r="E17" s="40" t="s">
        <v>658</v>
      </c>
      <c r="F17" s="45">
        <v>18000000</v>
      </c>
      <c r="G17" s="40" t="s">
        <v>164</v>
      </c>
      <c r="H17" s="47">
        <v>52427543</v>
      </c>
      <c r="I17" s="100">
        <v>0</v>
      </c>
      <c r="J17" s="43">
        <v>42044</v>
      </c>
      <c r="K17" s="43">
        <v>42046</v>
      </c>
      <c r="L17" s="78">
        <v>365</v>
      </c>
      <c r="M17" s="43">
        <v>42410</v>
      </c>
      <c r="N17" s="279"/>
      <c r="O17" s="101"/>
      <c r="P17" s="44"/>
      <c r="Q17" s="34"/>
      <c r="R17" s="278" t="s">
        <v>665</v>
      </c>
      <c r="S17" s="37" t="s">
        <v>76</v>
      </c>
      <c r="T17" s="54" t="s">
        <v>75</v>
      </c>
      <c r="U17" s="37" t="s">
        <v>662</v>
      </c>
    </row>
    <row r="18" spans="1:21" s="79" customFormat="1" ht="51" x14ac:dyDescent="0.2">
      <c r="A18" s="53">
        <v>14</v>
      </c>
      <c r="B18" s="66" t="s">
        <v>140</v>
      </c>
      <c r="C18" s="69" t="s">
        <v>152</v>
      </c>
      <c r="D18" s="37" t="s">
        <v>72</v>
      </c>
      <c r="E18" s="40" t="s">
        <v>658</v>
      </c>
      <c r="F18" s="45">
        <v>11588370</v>
      </c>
      <c r="G18" s="40" t="s">
        <v>154</v>
      </c>
      <c r="H18" s="47" t="s">
        <v>222</v>
      </c>
      <c r="I18" s="100">
        <v>8</v>
      </c>
      <c r="J18" s="43">
        <v>42044</v>
      </c>
      <c r="K18" s="43">
        <v>42051</v>
      </c>
      <c r="L18" s="78">
        <v>300</v>
      </c>
      <c r="M18" s="43">
        <v>42353</v>
      </c>
      <c r="N18" s="279"/>
      <c r="O18" s="101"/>
      <c r="P18" s="44"/>
      <c r="Q18" s="34"/>
      <c r="R18" s="278" t="s">
        <v>659</v>
      </c>
      <c r="S18" s="37" t="s">
        <v>133</v>
      </c>
      <c r="T18" s="46" t="s">
        <v>78</v>
      </c>
      <c r="U18" s="37" t="s">
        <v>662</v>
      </c>
    </row>
    <row r="19" spans="1:21" s="79" customFormat="1" ht="114.75" x14ac:dyDescent="0.2">
      <c r="A19" s="53">
        <v>15</v>
      </c>
      <c r="B19" s="66" t="s">
        <v>166</v>
      </c>
      <c r="C19" s="69" t="s">
        <v>180</v>
      </c>
      <c r="D19" s="37" t="s">
        <v>65</v>
      </c>
      <c r="E19" s="40" t="s">
        <v>658</v>
      </c>
      <c r="F19" s="45">
        <v>18000000</v>
      </c>
      <c r="G19" s="40" t="s">
        <v>167</v>
      </c>
      <c r="H19" s="47">
        <v>79741840</v>
      </c>
      <c r="I19" s="100">
        <v>7</v>
      </c>
      <c r="J19" s="43">
        <v>42046</v>
      </c>
      <c r="K19" s="43">
        <v>42053</v>
      </c>
      <c r="L19" s="78">
        <v>365</v>
      </c>
      <c r="M19" s="43">
        <v>42417</v>
      </c>
      <c r="N19" s="279"/>
      <c r="O19" s="89">
        <v>42110</v>
      </c>
      <c r="P19" s="44"/>
      <c r="Q19" s="34">
        <v>3000000</v>
      </c>
      <c r="R19" s="278" t="s">
        <v>665</v>
      </c>
      <c r="S19" s="37" t="s">
        <v>76</v>
      </c>
      <c r="T19" s="54" t="s">
        <v>75</v>
      </c>
      <c r="U19" s="64" t="s">
        <v>667</v>
      </c>
    </row>
    <row r="20" spans="1:21" s="79" customFormat="1" ht="76.5" x14ac:dyDescent="0.2">
      <c r="A20" s="53">
        <v>16</v>
      </c>
      <c r="B20" s="66" t="s">
        <v>209</v>
      </c>
      <c r="C20" s="37" t="s">
        <v>189</v>
      </c>
      <c r="D20" s="37" t="s">
        <v>65</v>
      </c>
      <c r="E20" s="40" t="s">
        <v>658</v>
      </c>
      <c r="F20" s="45">
        <v>42000000</v>
      </c>
      <c r="G20" s="40" t="s">
        <v>192</v>
      </c>
      <c r="H20" s="119">
        <v>3209730</v>
      </c>
      <c r="I20" s="39">
        <v>9</v>
      </c>
      <c r="J20" s="43">
        <v>42051</v>
      </c>
      <c r="K20" s="89">
        <v>42060</v>
      </c>
      <c r="L20" s="78">
        <v>180</v>
      </c>
      <c r="M20" s="89">
        <v>42240</v>
      </c>
      <c r="N20" s="78">
        <v>60</v>
      </c>
      <c r="O20" s="89">
        <v>42301</v>
      </c>
      <c r="P20" s="45">
        <v>14000000</v>
      </c>
      <c r="Q20" s="34">
        <f>F20+P20</f>
        <v>56000000</v>
      </c>
      <c r="R20" s="278" t="s">
        <v>659</v>
      </c>
      <c r="S20" s="37" t="s">
        <v>191</v>
      </c>
      <c r="T20" s="64" t="s">
        <v>190</v>
      </c>
      <c r="U20" s="37" t="s">
        <v>662</v>
      </c>
    </row>
    <row r="21" spans="1:21" s="79" customFormat="1" ht="76.5" x14ac:dyDescent="0.2">
      <c r="A21" s="53">
        <v>17</v>
      </c>
      <c r="B21" s="66" t="s">
        <v>208</v>
      </c>
      <c r="C21" s="37" t="s">
        <v>189</v>
      </c>
      <c r="D21" s="37" t="s">
        <v>65</v>
      </c>
      <c r="E21" s="40" t="s">
        <v>658</v>
      </c>
      <c r="F21" s="45">
        <v>42000000</v>
      </c>
      <c r="G21" s="40" t="s">
        <v>196</v>
      </c>
      <c r="H21" s="119">
        <v>20865520</v>
      </c>
      <c r="I21" s="39">
        <v>3</v>
      </c>
      <c r="J21" s="43">
        <v>42051</v>
      </c>
      <c r="K21" s="89">
        <v>42060</v>
      </c>
      <c r="L21" s="78">
        <v>180</v>
      </c>
      <c r="M21" s="89">
        <v>42240</v>
      </c>
      <c r="N21" s="78">
        <v>60</v>
      </c>
      <c r="O21" s="89">
        <v>42301</v>
      </c>
      <c r="P21" s="45">
        <v>14000000</v>
      </c>
      <c r="Q21" s="34">
        <f t="shared" ref="Q21:Q23" si="0">F21+P21</f>
        <v>56000000</v>
      </c>
      <c r="R21" s="278" t="s">
        <v>659</v>
      </c>
      <c r="S21" s="37" t="s">
        <v>191</v>
      </c>
      <c r="T21" s="64" t="s">
        <v>190</v>
      </c>
      <c r="U21" s="37" t="s">
        <v>662</v>
      </c>
    </row>
    <row r="22" spans="1:21" s="79" customFormat="1" ht="82.5" customHeight="1" x14ac:dyDescent="0.2">
      <c r="A22" s="53">
        <v>18</v>
      </c>
      <c r="B22" s="66" t="s">
        <v>357</v>
      </c>
      <c r="C22" s="37" t="s">
        <v>189</v>
      </c>
      <c r="D22" s="37" t="s">
        <v>65</v>
      </c>
      <c r="E22" s="40" t="s">
        <v>658</v>
      </c>
      <c r="F22" s="45">
        <v>42000000</v>
      </c>
      <c r="G22" s="40" t="s">
        <v>198</v>
      </c>
      <c r="H22" s="38">
        <v>10189589</v>
      </c>
      <c r="I22" s="39">
        <v>4</v>
      </c>
      <c r="J22" s="43">
        <v>42053</v>
      </c>
      <c r="K22" s="89">
        <v>42060</v>
      </c>
      <c r="L22" s="78">
        <v>180</v>
      </c>
      <c r="M22" s="89">
        <v>42240</v>
      </c>
      <c r="N22" s="78">
        <v>60</v>
      </c>
      <c r="O22" s="89">
        <v>42301</v>
      </c>
      <c r="P22" s="45">
        <v>14000000</v>
      </c>
      <c r="Q22" s="34">
        <f t="shared" si="0"/>
        <v>56000000</v>
      </c>
      <c r="R22" s="278" t="s">
        <v>659</v>
      </c>
      <c r="S22" s="37" t="s">
        <v>191</v>
      </c>
      <c r="T22" s="64" t="s">
        <v>190</v>
      </c>
      <c r="U22" s="37" t="s">
        <v>662</v>
      </c>
    </row>
    <row r="23" spans="1:21" s="79" customFormat="1" ht="83.25" customHeight="1" x14ac:dyDescent="0.2">
      <c r="A23" s="53">
        <v>19</v>
      </c>
      <c r="B23" s="66" t="s">
        <v>224</v>
      </c>
      <c r="C23" s="37" t="s">
        <v>189</v>
      </c>
      <c r="D23" s="37" t="s">
        <v>65</v>
      </c>
      <c r="E23" s="40" t="s">
        <v>658</v>
      </c>
      <c r="F23" s="45">
        <v>42000000</v>
      </c>
      <c r="G23" s="40" t="s">
        <v>205</v>
      </c>
      <c r="H23" s="119">
        <v>80096593</v>
      </c>
      <c r="I23" s="38">
        <v>9</v>
      </c>
      <c r="J23" s="43">
        <v>42054</v>
      </c>
      <c r="K23" s="89">
        <v>42060</v>
      </c>
      <c r="L23" s="78">
        <v>180</v>
      </c>
      <c r="M23" s="89">
        <v>42240</v>
      </c>
      <c r="N23" s="78">
        <v>60</v>
      </c>
      <c r="O23" s="89">
        <v>42301</v>
      </c>
      <c r="P23" s="45">
        <v>14000000</v>
      </c>
      <c r="Q23" s="34">
        <f t="shared" si="0"/>
        <v>56000000</v>
      </c>
      <c r="R23" s="278" t="s">
        <v>659</v>
      </c>
      <c r="S23" s="37" t="s">
        <v>191</v>
      </c>
      <c r="T23" s="64" t="s">
        <v>190</v>
      </c>
      <c r="U23" s="37" t="s">
        <v>662</v>
      </c>
    </row>
    <row r="24" spans="1:21" s="79" customFormat="1" ht="70.5" customHeight="1" x14ac:dyDescent="0.2">
      <c r="A24" s="53">
        <v>20</v>
      </c>
      <c r="B24" s="66" t="s">
        <v>225</v>
      </c>
      <c r="C24" s="189" t="s">
        <v>221</v>
      </c>
      <c r="D24" s="37" t="s">
        <v>65</v>
      </c>
      <c r="E24" s="40" t="s">
        <v>658</v>
      </c>
      <c r="F24" s="45">
        <v>42000000</v>
      </c>
      <c r="G24" s="300" t="s">
        <v>220</v>
      </c>
      <c r="H24" s="47">
        <v>75077732</v>
      </c>
      <c r="I24" s="56">
        <v>7</v>
      </c>
      <c r="J24" s="43">
        <v>42055</v>
      </c>
      <c r="K24" s="279">
        <v>42058</v>
      </c>
      <c r="L24" s="78">
        <v>180</v>
      </c>
      <c r="M24" s="282">
        <v>42238</v>
      </c>
      <c r="N24" s="78">
        <v>90</v>
      </c>
      <c r="O24" s="89">
        <v>42330</v>
      </c>
      <c r="P24" s="159">
        <v>21000000</v>
      </c>
      <c r="Q24" s="34">
        <f>F24+P24</f>
        <v>63000000</v>
      </c>
      <c r="R24" s="278" t="s">
        <v>659</v>
      </c>
      <c r="S24" s="37" t="s">
        <v>76</v>
      </c>
      <c r="T24" s="54" t="s">
        <v>75</v>
      </c>
      <c r="U24" s="37" t="s">
        <v>662</v>
      </c>
    </row>
    <row r="25" spans="1:21" s="79" customFormat="1" ht="76.5" x14ac:dyDescent="0.2">
      <c r="A25" s="53">
        <v>21</v>
      </c>
      <c r="B25" s="66" t="s">
        <v>229</v>
      </c>
      <c r="C25" s="37" t="s">
        <v>189</v>
      </c>
      <c r="D25" s="37" t="s">
        <v>65</v>
      </c>
      <c r="E25" s="40" t="s">
        <v>658</v>
      </c>
      <c r="F25" s="45">
        <v>42000000</v>
      </c>
      <c r="G25" s="291" t="s">
        <v>211</v>
      </c>
      <c r="H25" s="119">
        <v>52323193</v>
      </c>
      <c r="I25" s="38">
        <v>9</v>
      </c>
      <c r="J25" s="43">
        <v>42055</v>
      </c>
      <c r="K25" s="89">
        <v>42060</v>
      </c>
      <c r="L25" s="78">
        <v>180</v>
      </c>
      <c r="M25" s="282">
        <v>42240</v>
      </c>
      <c r="N25" s="78">
        <v>60</v>
      </c>
      <c r="O25" s="89">
        <v>42301</v>
      </c>
      <c r="P25" s="45">
        <v>14000000</v>
      </c>
      <c r="Q25" s="34">
        <f t="shared" ref="Q25" si="1">F25+P25</f>
        <v>56000000</v>
      </c>
      <c r="R25" s="278" t="s">
        <v>659</v>
      </c>
      <c r="S25" s="37" t="s">
        <v>191</v>
      </c>
      <c r="T25" s="64" t="s">
        <v>190</v>
      </c>
      <c r="U25" s="37" t="s">
        <v>662</v>
      </c>
    </row>
    <row r="26" spans="1:21" s="79" customFormat="1" ht="109.5" customHeight="1" x14ac:dyDescent="0.2">
      <c r="A26" s="53">
        <v>22</v>
      </c>
      <c r="B26" s="66" t="s">
        <v>230</v>
      </c>
      <c r="C26" s="77" t="s">
        <v>213</v>
      </c>
      <c r="D26" s="37" t="s">
        <v>65</v>
      </c>
      <c r="E26" s="40" t="s">
        <v>658</v>
      </c>
      <c r="F26" s="45">
        <v>38000000</v>
      </c>
      <c r="G26" s="291" t="s">
        <v>210</v>
      </c>
      <c r="H26" s="119">
        <v>80771638</v>
      </c>
      <c r="I26" s="38">
        <v>7</v>
      </c>
      <c r="J26" s="43">
        <v>42055</v>
      </c>
      <c r="K26" s="89">
        <v>42061</v>
      </c>
      <c r="L26" s="78">
        <v>300</v>
      </c>
      <c r="M26" s="279">
        <v>42363</v>
      </c>
      <c r="N26" s="43"/>
      <c r="O26" s="43"/>
      <c r="P26" s="44"/>
      <c r="Q26" s="34"/>
      <c r="R26" s="278" t="s">
        <v>659</v>
      </c>
      <c r="S26" s="37" t="s">
        <v>133</v>
      </c>
      <c r="T26" s="46" t="s">
        <v>78</v>
      </c>
      <c r="U26" s="37" t="s">
        <v>662</v>
      </c>
    </row>
    <row r="27" spans="1:21" s="79" customFormat="1" ht="54" customHeight="1" x14ac:dyDescent="0.2">
      <c r="A27" s="53">
        <v>23</v>
      </c>
      <c r="B27" s="66" t="s">
        <v>239</v>
      </c>
      <c r="C27" s="77" t="s">
        <v>240</v>
      </c>
      <c r="D27" s="37" t="s">
        <v>65</v>
      </c>
      <c r="E27" s="40" t="s">
        <v>608</v>
      </c>
      <c r="F27" s="45">
        <v>408998</v>
      </c>
      <c r="G27" s="291" t="s">
        <v>241</v>
      </c>
      <c r="H27" s="38">
        <v>860001022</v>
      </c>
      <c r="I27" s="38">
        <v>7</v>
      </c>
      <c r="J27" s="43">
        <v>42060</v>
      </c>
      <c r="K27" s="89">
        <v>42065</v>
      </c>
      <c r="L27" s="78">
        <v>360</v>
      </c>
      <c r="M27" s="279">
        <v>42430</v>
      </c>
      <c r="N27" s="43"/>
      <c r="O27" s="43"/>
      <c r="P27" s="44"/>
      <c r="Q27" s="34"/>
      <c r="R27" s="278" t="s">
        <v>661</v>
      </c>
      <c r="S27" s="37" t="s">
        <v>668</v>
      </c>
      <c r="T27" s="46" t="s">
        <v>669</v>
      </c>
      <c r="U27" s="37" t="s">
        <v>662</v>
      </c>
    </row>
    <row r="28" spans="1:21" s="79" customFormat="1" ht="108.75" customHeight="1" x14ac:dyDescent="0.2">
      <c r="A28" s="53">
        <v>24</v>
      </c>
      <c r="B28" s="66" t="s">
        <v>244</v>
      </c>
      <c r="C28" s="37" t="s">
        <v>245</v>
      </c>
      <c r="D28" s="37" t="s">
        <v>65</v>
      </c>
      <c r="E28" s="40" t="s">
        <v>608</v>
      </c>
      <c r="F28" s="45">
        <v>2907000</v>
      </c>
      <c r="G28" s="148" t="s">
        <v>246</v>
      </c>
      <c r="H28" s="38">
        <v>860042209</v>
      </c>
      <c r="I28" s="38">
        <v>2</v>
      </c>
      <c r="J28" s="43">
        <v>42062</v>
      </c>
      <c r="K28" s="283" t="s">
        <v>747</v>
      </c>
      <c r="L28" s="78">
        <v>360</v>
      </c>
      <c r="M28" s="279">
        <v>42430</v>
      </c>
      <c r="N28" s="43"/>
      <c r="O28" s="43"/>
      <c r="P28" s="44"/>
      <c r="Q28" s="34"/>
      <c r="R28" s="278" t="s">
        <v>661</v>
      </c>
      <c r="S28" s="37" t="s">
        <v>668</v>
      </c>
      <c r="T28" s="46" t="s">
        <v>669</v>
      </c>
      <c r="U28" s="37" t="s">
        <v>662</v>
      </c>
    </row>
    <row r="29" spans="1:21" s="79" customFormat="1" ht="81" customHeight="1" x14ac:dyDescent="0.2">
      <c r="A29" s="53">
        <v>25</v>
      </c>
      <c r="B29" s="66" t="s">
        <v>274</v>
      </c>
      <c r="C29" s="37" t="s">
        <v>347</v>
      </c>
      <c r="D29" s="37" t="s">
        <v>72</v>
      </c>
      <c r="E29" s="107" t="s">
        <v>658</v>
      </c>
      <c r="F29" s="45">
        <v>11203920</v>
      </c>
      <c r="G29" s="40" t="s">
        <v>275</v>
      </c>
      <c r="H29" s="58">
        <v>811007601</v>
      </c>
      <c r="I29" s="39">
        <v>0</v>
      </c>
      <c r="J29" s="89">
        <v>42065</v>
      </c>
      <c r="K29" s="89">
        <v>42072</v>
      </c>
      <c r="L29" s="78">
        <v>365</v>
      </c>
      <c r="M29" s="282">
        <v>42437</v>
      </c>
      <c r="N29" s="43"/>
      <c r="O29" s="43"/>
      <c r="P29" s="44"/>
      <c r="Q29" s="34"/>
      <c r="R29" s="278" t="s">
        <v>663</v>
      </c>
      <c r="S29" s="37" t="s">
        <v>88</v>
      </c>
      <c r="T29" s="64" t="s">
        <v>86</v>
      </c>
      <c r="U29" s="37" t="s">
        <v>662</v>
      </c>
    </row>
    <row r="30" spans="1:21" s="79" customFormat="1" ht="76.5" x14ac:dyDescent="0.2">
      <c r="A30" s="53">
        <v>26</v>
      </c>
      <c r="B30" s="66" t="s">
        <v>253</v>
      </c>
      <c r="C30" s="37" t="s">
        <v>355</v>
      </c>
      <c r="D30" s="37" t="s">
        <v>65</v>
      </c>
      <c r="E30" s="40" t="s">
        <v>658</v>
      </c>
      <c r="F30" s="45">
        <v>18000000</v>
      </c>
      <c r="G30" s="40" t="s">
        <v>263</v>
      </c>
      <c r="H30" s="71">
        <v>1032454831</v>
      </c>
      <c r="I30" s="39">
        <v>1</v>
      </c>
      <c r="J30" s="31">
        <v>42066</v>
      </c>
      <c r="K30" s="89">
        <v>42072</v>
      </c>
      <c r="L30" s="78">
        <v>365</v>
      </c>
      <c r="M30" s="282">
        <v>42437</v>
      </c>
      <c r="N30" s="43"/>
      <c r="O30" s="43"/>
      <c r="P30" s="44"/>
      <c r="Q30" s="34"/>
      <c r="R30" s="278" t="s">
        <v>665</v>
      </c>
      <c r="S30" s="37" t="s">
        <v>76</v>
      </c>
      <c r="T30" s="54" t="s">
        <v>75</v>
      </c>
      <c r="U30" s="37" t="s">
        <v>662</v>
      </c>
    </row>
    <row r="31" spans="1:21" s="79" customFormat="1" ht="82.5" customHeight="1" x14ac:dyDescent="0.2">
      <c r="A31" s="53">
        <v>27</v>
      </c>
      <c r="B31" s="66" t="s">
        <v>254</v>
      </c>
      <c r="C31" s="37" t="s">
        <v>257</v>
      </c>
      <c r="D31" s="37" t="s">
        <v>65</v>
      </c>
      <c r="E31" s="40" t="s">
        <v>658</v>
      </c>
      <c r="F31" s="45">
        <v>42000000</v>
      </c>
      <c r="G31" s="40" t="s">
        <v>348</v>
      </c>
      <c r="H31" s="58">
        <v>52862359</v>
      </c>
      <c r="I31" s="39">
        <v>6</v>
      </c>
      <c r="J31" s="31">
        <v>42066</v>
      </c>
      <c r="K31" s="89">
        <v>42072</v>
      </c>
      <c r="L31" s="78">
        <v>180</v>
      </c>
      <c r="M31" s="282">
        <v>42255</v>
      </c>
      <c r="N31" s="78">
        <v>60</v>
      </c>
      <c r="O31" s="89">
        <v>42316</v>
      </c>
      <c r="P31" s="45">
        <v>14000000</v>
      </c>
      <c r="Q31" s="34">
        <f>F31+P31</f>
        <v>56000000</v>
      </c>
      <c r="R31" s="278" t="s">
        <v>659</v>
      </c>
      <c r="S31" s="46" t="s">
        <v>256</v>
      </c>
      <c r="T31" s="64" t="s">
        <v>190</v>
      </c>
      <c r="U31" s="37" t="s">
        <v>662</v>
      </c>
    </row>
    <row r="32" spans="1:21" s="79" customFormat="1" ht="89.25" x14ac:dyDescent="0.2">
      <c r="A32" s="53">
        <v>28</v>
      </c>
      <c r="B32" s="66" t="s">
        <v>562</v>
      </c>
      <c r="C32" s="37" t="s">
        <v>268</v>
      </c>
      <c r="D32" s="37" t="s">
        <v>65</v>
      </c>
      <c r="E32" s="40" t="s">
        <v>670</v>
      </c>
      <c r="F32" s="45">
        <v>61129394</v>
      </c>
      <c r="G32" s="301" t="s">
        <v>671</v>
      </c>
      <c r="H32" s="58">
        <v>899999115</v>
      </c>
      <c r="I32" s="39">
        <v>8</v>
      </c>
      <c r="J32" s="31">
        <v>42075</v>
      </c>
      <c r="K32" s="89">
        <v>42076</v>
      </c>
      <c r="L32" s="78">
        <v>90</v>
      </c>
      <c r="M32" s="282">
        <v>42167</v>
      </c>
      <c r="N32" s="78">
        <v>45</v>
      </c>
      <c r="O32" s="89">
        <v>42212</v>
      </c>
      <c r="P32" s="45">
        <v>27235869</v>
      </c>
      <c r="Q32" s="34">
        <f>F32+P32</f>
        <v>88365263</v>
      </c>
      <c r="R32" s="278" t="s">
        <v>665</v>
      </c>
      <c r="S32" s="37" t="s">
        <v>195</v>
      </c>
      <c r="T32" s="64" t="s">
        <v>194</v>
      </c>
      <c r="U32" s="37" t="s">
        <v>607</v>
      </c>
    </row>
    <row r="33" spans="1:21" s="79" customFormat="1" ht="76.5" x14ac:dyDescent="0.2">
      <c r="A33" s="53">
        <v>29</v>
      </c>
      <c r="B33" s="66" t="s">
        <v>278</v>
      </c>
      <c r="C33" s="37" t="s">
        <v>259</v>
      </c>
      <c r="D33" s="37" t="s">
        <v>65</v>
      </c>
      <c r="E33" s="40" t="s">
        <v>658</v>
      </c>
      <c r="F33" s="45">
        <v>18000000</v>
      </c>
      <c r="G33" s="40" t="s">
        <v>349</v>
      </c>
      <c r="H33" s="58">
        <v>1032451688</v>
      </c>
      <c r="I33" s="39">
        <v>9</v>
      </c>
      <c r="J33" s="31">
        <v>42075</v>
      </c>
      <c r="K33" s="89">
        <v>42076</v>
      </c>
      <c r="L33" s="78">
        <v>365</v>
      </c>
      <c r="M33" s="282">
        <v>42441</v>
      </c>
      <c r="N33" s="43"/>
      <c r="O33" s="43"/>
      <c r="P33" s="44"/>
      <c r="Q33" s="34"/>
      <c r="R33" s="278" t="s">
        <v>665</v>
      </c>
      <c r="S33" s="37" t="s">
        <v>76</v>
      </c>
      <c r="T33" s="54" t="s">
        <v>75</v>
      </c>
      <c r="U33" s="37" t="s">
        <v>662</v>
      </c>
    </row>
    <row r="34" spans="1:21" s="79" customFormat="1" ht="76.5" x14ac:dyDescent="0.2">
      <c r="A34" s="53">
        <v>30</v>
      </c>
      <c r="B34" s="66" t="s">
        <v>280</v>
      </c>
      <c r="C34" s="69" t="s">
        <v>180</v>
      </c>
      <c r="D34" s="37" t="s">
        <v>65</v>
      </c>
      <c r="E34" s="40" t="s">
        <v>658</v>
      </c>
      <c r="F34" s="45">
        <v>18000000</v>
      </c>
      <c r="G34" s="40" t="s">
        <v>260</v>
      </c>
      <c r="H34" s="58">
        <v>1010164466</v>
      </c>
      <c r="I34" s="39">
        <v>1</v>
      </c>
      <c r="J34" s="31">
        <v>42076</v>
      </c>
      <c r="K34" s="89">
        <v>42081</v>
      </c>
      <c r="L34" s="78">
        <v>365</v>
      </c>
      <c r="M34" s="282">
        <v>42446</v>
      </c>
      <c r="N34" s="43"/>
      <c r="O34" s="43"/>
      <c r="P34" s="44"/>
      <c r="Q34" s="34"/>
      <c r="R34" s="278" t="s">
        <v>665</v>
      </c>
      <c r="S34" s="37" t="s">
        <v>76</v>
      </c>
      <c r="T34" s="54" t="s">
        <v>75</v>
      </c>
      <c r="U34" s="37" t="s">
        <v>662</v>
      </c>
    </row>
    <row r="35" spans="1:21" s="79" customFormat="1" ht="79.5" customHeight="1" x14ac:dyDescent="0.2">
      <c r="A35" s="53">
        <v>31</v>
      </c>
      <c r="B35" s="66" t="s">
        <v>269</v>
      </c>
      <c r="C35" s="69" t="s">
        <v>281</v>
      </c>
      <c r="D35" s="37" t="s">
        <v>65</v>
      </c>
      <c r="E35" s="40" t="s">
        <v>658</v>
      </c>
      <c r="F35" s="45">
        <v>64000000</v>
      </c>
      <c r="G35" s="40" t="s">
        <v>266</v>
      </c>
      <c r="H35" s="127">
        <v>19355220</v>
      </c>
      <c r="I35" s="39">
        <v>7</v>
      </c>
      <c r="J35" s="31">
        <v>42082</v>
      </c>
      <c r="K35" s="89">
        <v>42090</v>
      </c>
      <c r="L35" s="78">
        <v>240</v>
      </c>
      <c r="M35" s="282">
        <v>42335</v>
      </c>
      <c r="N35" s="43"/>
      <c r="O35" s="43"/>
      <c r="P35" s="44"/>
      <c r="Q35" s="34"/>
      <c r="R35" s="278" t="s">
        <v>672</v>
      </c>
      <c r="S35" s="284" t="s">
        <v>336</v>
      </c>
      <c r="T35" s="54" t="s">
        <v>283</v>
      </c>
      <c r="U35" s="37" t="s">
        <v>662</v>
      </c>
    </row>
    <row r="36" spans="1:21" s="79" customFormat="1" ht="57" customHeight="1" x14ac:dyDescent="0.2">
      <c r="A36" s="53">
        <v>32</v>
      </c>
      <c r="B36" s="66" t="s">
        <v>270</v>
      </c>
      <c r="C36" s="69" t="s">
        <v>267</v>
      </c>
      <c r="D36" s="37" t="s">
        <v>65</v>
      </c>
      <c r="E36" s="40" t="s">
        <v>658</v>
      </c>
      <c r="F36" s="45">
        <v>11282560</v>
      </c>
      <c r="G36" s="40" t="s">
        <v>350</v>
      </c>
      <c r="H36" s="127">
        <v>53891439</v>
      </c>
      <c r="I36" s="39">
        <v>4</v>
      </c>
      <c r="J36" s="31">
        <v>42088</v>
      </c>
      <c r="K36" s="89">
        <v>42100</v>
      </c>
      <c r="L36" s="78">
        <v>240</v>
      </c>
      <c r="M36" s="282">
        <v>42343</v>
      </c>
      <c r="N36" s="43"/>
      <c r="O36" s="43"/>
      <c r="P36" s="44"/>
      <c r="Q36" s="34"/>
      <c r="R36" s="278" t="s">
        <v>673</v>
      </c>
      <c r="S36" s="37" t="s">
        <v>88</v>
      </c>
      <c r="T36" s="64" t="s">
        <v>86</v>
      </c>
      <c r="U36" s="37" t="s">
        <v>662</v>
      </c>
    </row>
    <row r="37" spans="1:21" s="79" customFormat="1" ht="79.5" customHeight="1" x14ac:dyDescent="0.2">
      <c r="A37" s="53">
        <v>33</v>
      </c>
      <c r="B37" s="72" t="s">
        <v>674</v>
      </c>
      <c r="C37" s="37" t="s">
        <v>287</v>
      </c>
      <c r="D37" s="37" t="s">
        <v>72</v>
      </c>
      <c r="E37" s="40" t="s">
        <v>608</v>
      </c>
      <c r="F37" s="45">
        <v>14917500</v>
      </c>
      <c r="G37" s="40" t="s">
        <v>288</v>
      </c>
      <c r="H37" s="127">
        <v>9526868</v>
      </c>
      <c r="I37" s="39">
        <v>7</v>
      </c>
      <c r="J37" s="31">
        <v>42089</v>
      </c>
      <c r="K37" s="43">
        <v>42101</v>
      </c>
      <c r="L37" s="78">
        <v>30</v>
      </c>
      <c r="M37" s="282">
        <v>42130</v>
      </c>
      <c r="N37" s="43"/>
      <c r="O37" s="43"/>
      <c r="P37" s="44"/>
      <c r="Q37" s="34"/>
      <c r="R37" s="278" t="s">
        <v>665</v>
      </c>
      <c r="S37" s="37" t="s">
        <v>76</v>
      </c>
      <c r="T37" s="54" t="s">
        <v>75</v>
      </c>
      <c r="U37" s="37" t="s">
        <v>607</v>
      </c>
    </row>
    <row r="38" spans="1:21" s="79" customFormat="1" ht="51" x14ac:dyDescent="0.2">
      <c r="A38" s="53">
        <v>34</v>
      </c>
      <c r="B38" s="66" t="s">
        <v>272</v>
      </c>
      <c r="C38" s="37" t="s">
        <v>675</v>
      </c>
      <c r="D38" s="37" t="s">
        <v>65</v>
      </c>
      <c r="E38" s="40" t="s">
        <v>608</v>
      </c>
      <c r="F38" s="45">
        <v>254700</v>
      </c>
      <c r="G38" s="40" t="s">
        <v>328</v>
      </c>
      <c r="H38" s="58">
        <v>800245133</v>
      </c>
      <c r="I38" s="39">
        <v>5</v>
      </c>
      <c r="J38" s="31">
        <v>42090</v>
      </c>
      <c r="K38" s="43">
        <v>42072</v>
      </c>
      <c r="L38" s="78">
        <v>365</v>
      </c>
      <c r="M38" s="282">
        <v>42456</v>
      </c>
      <c r="N38" s="43"/>
      <c r="O38" s="43"/>
      <c r="P38" s="44"/>
      <c r="Q38" s="34"/>
      <c r="R38" s="278" t="s">
        <v>661</v>
      </c>
      <c r="S38" s="37" t="s">
        <v>668</v>
      </c>
      <c r="T38" s="46" t="s">
        <v>669</v>
      </c>
      <c r="U38" s="37" t="s">
        <v>662</v>
      </c>
    </row>
    <row r="39" spans="1:21" s="79" customFormat="1" ht="81" customHeight="1" x14ac:dyDescent="0.2">
      <c r="A39" s="53">
        <v>35</v>
      </c>
      <c r="B39" s="66" t="s">
        <v>316</v>
      </c>
      <c r="C39" s="37" t="s">
        <v>333</v>
      </c>
      <c r="D39" s="37" t="s">
        <v>65</v>
      </c>
      <c r="E39" s="40" t="s">
        <v>658</v>
      </c>
      <c r="F39" s="45">
        <v>42000000</v>
      </c>
      <c r="G39" s="40" t="s">
        <v>326</v>
      </c>
      <c r="H39" s="47">
        <v>7180387</v>
      </c>
      <c r="I39" s="39">
        <v>1</v>
      </c>
      <c r="J39" s="31">
        <v>42090</v>
      </c>
      <c r="K39" s="43">
        <v>42102</v>
      </c>
      <c r="L39" s="78">
        <v>180</v>
      </c>
      <c r="M39" s="282">
        <v>42284</v>
      </c>
      <c r="N39" s="43"/>
      <c r="O39" s="43"/>
      <c r="P39" s="44"/>
      <c r="Q39" s="34"/>
      <c r="R39" s="278" t="s">
        <v>672</v>
      </c>
      <c r="S39" s="46" t="s">
        <v>256</v>
      </c>
      <c r="T39" s="64" t="s">
        <v>190</v>
      </c>
      <c r="U39" s="37" t="s">
        <v>662</v>
      </c>
    </row>
    <row r="40" spans="1:21" s="79" customFormat="1" ht="88.5" customHeight="1" x14ac:dyDescent="0.2">
      <c r="A40" s="53">
        <v>36</v>
      </c>
      <c r="B40" s="66" t="s">
        <v>315</v>
      </c>
      <c r="C40" s="37" t="s">
        <v>311</v>
      </c>
      <c r="D40" s="37" t="s">
        <v>314</v>
      </c>
      <c r="E40" s="40" t="s">
        <v>658</v>
      </c>
      <c r="F40" s="285">
        <v>814342764</v>
      </c>
      <c r="G40" s="40" t="s">
        <v>312</v>
      </c>
      <c r="H40" s="47">
        <v>860050247</v>
      </c>
      <c r="I40" s="39">
        <v>6</v>
      </c>
      <c r="J40" s="31">
        <v>42093</v>
      </c>
      <c r="K40" s="43">
        <v>42095</v>
      </c>
      <c r="L40" s="78">
        <v>365</v>
      </c>
      <c r="M40" s="282">
        <v>42460</v>
      </c>
      <c r="N40" s="43"/>
      <c r="O40" s="43"/>
      <c r="P40" s="286" t="s">
        <v>676</v>
      </c>
      <c r="Q40" s="34">
        <f>814342764+67595787+31699807</f>
        <v>913638358</v>
      </c>
      <c r="R40" s="278" t="s">
        <v>677</v>
      </c>
      <c r="S40" s="37" t="s">
        <v>76</v>
      </c>
      <c r="T40" s="54" t="s">
        <v>75</v>
      </c>
      <c r="U40" s="37" t="s">
        <v>662</v>
      </c>
    </row>
    <row r="41" spans="1:21" s="79" customFormat="1" ht="55.5" customHeight="1" x14ac:dyDescent="0.2">
      <c r="A41" s="53">
        <v>37</v>
      </c>
      <c r="B41" s="66" t="s">
        <v>678</v>
      </c>
      <c r="C41" s="37" t="s">
        <v>679</v>
      </c>
      <c r="D41" s="37" t="s">
        <v>65</v>
      </c>
      <c r="E41" s="40" t="s">
        <v>608</v>
      </c>
      <c r="F41" s="45">
        <v>328000</v>
      </c>
      <c r="G41" s="40" t="s">
        <v>680</v>
      </c>
      <c r="H41" s="58">
        <v>860007590</v>
      </c>
      <c r="I41" s="39">
        <v>6</v>
      </c>
      <c r="J41" s="31">
        <v>42100</v>
      </c>
      <c r="K41" s="43">
        <v>42103</v>
      </c>
      <c r="L41" s="78">
        <v>365</v>
      </c>
      <c r="M41" s="282">
        <v>42468</v>
      </c>
      <c r="N41" s="43"/>
      <c r="O41" s="43"/>
      <c r="P41" s="44"/>
      <c r="Q41" s="34"/>
      <c r="R41" s="278" t="s">
        <v>661</v>
      </c>
      <c r="S41" s="37" t="s">
        <v>668</v>
      </c>
      <c r="T41" s="46" t="s">
        <v>669</v>
      </c>
      <c r="U41" s="37" t="s">
        <v>662</v>
      </c>
    </row>
    <row r="42" spans="1:21" ht="95.25" customHeight="1" x14ac:dyDescent="0.2">
      <c r="A42" s="53">
        <v>38</v>
      </c>
      <c r="B42" s="66" t="s">
        <v>352</v>
      </c>
      <c r="C42" s="37" t="s">
        <v>356</v>
      </c>
      <c r="D42" s="37" t="s">
        <v>65</v>
      </c>
      <c r="E42" s="40" t="s">
        <v>658</v>
      </c>
      <c r="F42" s="45">
        <v>65000000</v>
      </c>
      <c r="G42" s="40" t="s">
        <v>351</v>
      </c>
      <c r="H42" s="47">
        <v>17633834</v>
      </c>
      <c r="I42" s="39">
        <v>4</v>
      </c>
      <c r="J42" s="31">
        <v>42103</v>
      </c>
      <c r="K42" s="89">
        <v>42107</v>
      </c>
      <c r="L42" s="78">
        <v>300</v>
      </c>
      <c r="M42" s="282">
        <v>42412</v>
      </c>
      <c r="N42" s="43"/>
      <c r="O42" s="43"/>
      <c r="P42" s="44"/>
      <c r="Q42" s="34"/>
      <c r="R42" s="278" t="s">
        <v>665</v>
      </c>
      <c r="S42" s="37" t="s">
        <v>195</v>
      </c>
      <c r="T42" s="64" t="s">
        <v>194</v>
      </c>
      <c r="U42" s="37" t="s">
        <v>662</v>
      </c>
    </row>
    <row r="43" spans="1:21" ht="54" customHeight="1" x14ac:dyDescent="0.2">
      <c r="A43" s="53">
        <v>39</v>
      </c>
      <c r="B43" s="66" t="s">
        <v>353</v>
      </c>
      <c r="C43" s="37" t="s">
        <v>368</v>
      </c>
      <c r="D43" s="37" t="s">
        <v>65</v>
      </c>
      <c r="E43" s="40" t="s">
        <v>658</v>
      </c>
      <c r="F43" s="45">
        <v>12692880</v>
      </c>
      <c r="G43" s="40" t="s">
        <v>118</v>
      </c>
      <c r="H43" s="47">
        <v>4114141</v>
      </c>
      <c r="I43" s="39">
        <v>5</v>
      </c>
      <c r="J43" s="31">
        <v>42104</v>
      </c>
      <c r="K43" s="89">
        <v>42115</v>
      </c>
      <c r="L43" s="78">
        <v>270</v>
      </c>
      <c r="M43" s="282">
        <v>42389</v>
      </c>
      <c r="N43" s="43"/>
      <c r="O43" s="43"/>
      <c r="P43" s="44"/>
      <c r="Q43" s="34"/>
      <c r="R43" s="278" t="s">
        <v>673</v>
      </c>
      <c r="S43" s="37" t="s">
        <v>88</v>
      </c>
      <c r="T43" s="64" t="s">
        <v>86</v>
      </c>
      <c r="U43" s="37" t="s">
        <v>662</v>
      </c>
    </row>
    <row r="44" spans="1:21" ht="68.25" customHeight="1" x14ac:dyDescent="0.2">
      <c r="A44" s="53">
        <v>40</v>
      </c>
      <c r="B44" s="66" t="s">
        <v>361</v>
      </c>
      <c r="C44" s="37" t="s">
        <v>360</v>
      </c>
      <c r="D44" s="37" t="s">
        <v>72</v>
      </c>
      <c r="E44" s="40" t="s">
        <v>658</v>
      </c>
      <c r="F44" s="45">
        <v>12000000</v>
      </c>
      <c r="G44" s="40" t="s">
        <v>369</v>
      </c>
      <c r="H44" s="58">
        <v>860007336</v>
      </c>
      <c r="I44" s="39">
        <v>1</v>
      </c>
      <c r="J44" s="31">
        <v>42107</v>
      </c>
      <c r="K44" s="89">
        <v>42115</v>
      </c>
      <c r="L44" s="78">
        <v>180</v>
      </c>
      <c r="M44" s="282">
        <v>42297</v>
      </c>
      <c r="N44" s="43"/>
      <c r="O44" s="43"/>
      <c r="P44" s="44"/>
      <c r="Q44" s="34"/>
      <c r="R44" s="278" t="s">
        <v>673</v>
      </c>
      <c r="S44" s="37" t="s">
        <v>88</v>
      </c>
      <c r="T44" s="64" t="s">
        <v>86</v>
      </c>
      <c r="U44" s="37" t="s">
        <v>662</v>
      </c>
    </row>
    <row r="45" spans="1:21" ht="55.5" customHeight="1" x14ac:dyDescent="0.2">
      <c r="A45" s="53">
        <v>41</v>
      </c>
      <c r="B45" s="66" t="s">
        <v>358</v>
      </c>
      <c r="C45" s="37" t="s">
        <v>365</v>
      </c>
      <c r="D45" s="37" t="s">
        <v>65</v>
      </c>
      <c r="E45" s="40" t="s">
        <v>658</v>
      </c>
      <c r="F45" s="45">
        <v>22320000</v>
      </c>
      <c r="G45" s="40" t="s">
        <v>167</v>
      </c>
      <c r="H45" s="47">
        <v>79741840</v>
      </c>
      <c r="I45" s="39">
        <v>7</v>
      </c>
      <c r="J45" s="31">
        <v>42116</v>
      </c>
      <c r="K45" s="143">
        <v>42118</v>
      </c>
      <c r="L45" s="78">
        <v>365</v>
      </c>
      <c r="M45" s="282">
        <v>42483</v>
      </c>
      <c r="N45" s="43"/>
      <c r="O45" s="43"/>
      <c r="P45" s="44"/>
      <c r="Q45" s="34"/>
      <c r="R45" s="278" t="s">
        <v>681</v>
      </c>
      <c r="S45" s="46" t="s">
        <v>117</v>
      </c>
      <c r="T45" s="37" t="s">
        <v>116</v>
      </c>
      <c r="U45" s="37" t="s">
        <v>662</v>
      </c>
    </row>
    <row r="46" spans="1:21" ht="78.75" customHeight="1" x14ac:dyDescent="0.2">
      <c r="A46" s="53">
        <v>42</v>
      </c>
      <c r="B46" s="66" t="s">
        <v>359</v>
      </c>
      <c r="C46" s="37" t="s">
        <v>454</v>
      </c>
      <c r="D46" s="37" t="s">
        <v>72</v>
      </c>
      <c r="E46" s="33" t="s">
        <v>682</v>
      </c>
      <c r="F46" s="45">
        <v>15000000</v>
      </c>
      <c r="G46" s="40" t="s">
        <v>160</v>
      </c>
      <c r="H46" s="58">
        <v>900542932</v>
      </c>
      <c r="I46" s="39">
        <v>1</v>
      </c>
      <c r="J46" s="31">
        <v>42118</v>
      </c>
      <c r="K46" s="43">
        <v>42164</v>
      </c>
      <c r="L46" s="78">
        <v>365</v>
      </c>
      <c r="M46" s="282">
        <v>42529</v>
      </c>
      <c r="N46" s="43"/>
      <c r="O46" s="43"/>
      <c r="P46" s="44"/>
      <c r="Q46" s="34"/>
      <c r="R46" s="278" t="s">
        <v>683</v>
      </c>
      <c r="S46" s="37" t="s">
        <v>76</v>
      </c>
      <c r="T46" s="54" t="s">
        <v>75</v>
      </c>
      <c r="U46" s="37" t="s">
        <v>662</v>
      </c>
    </row>
    <row r="47" spans="1:21" ht="122.25" customHeight="1" x14ac:dyDescent="0.2">
      <c r="A47" s="53">
        <v>43</v>
      </c>
      <c r="B47" s="66" t="s">
        <v>363</v>
      </c>
      <c r="C47" s="37" t="s">
        <v>364</v>
      </c>
      <c r="D47" s="37" t="s">
        <v>65</v>
      </c>
      <c r="E47" s="40" t="s">
        <v>658</v>
      </c>
      <c r="F47" s="45">
        <v>15000000</v>
      </c>
      <c r="G47" s="40" t="s">
        <v>366</v>
      </c>
      <c r="H47" s="58">
        <v>52451825</v>
      </c>
      <c r="I47" s="39">
        <v>3</v>
      </c>
      <c r="J47" s="31">
        <v>42121</v>
      </c>
      <c r="K47" s="89">
        <v>42128</v>
      </c>
      <c r="L47" s="78">
        <v>300</v>
      </c>
      <c r="M47" s="282">
        <v>42432</v>
      </c>
      <c r="N47" s="43"/>
      <c r="O47" s="89">
        <v>42173</v>
      </c>
      <c r="P47" s="44"/>
      <c r="Q47" s="34">
        <v>1500000</v>
      </c>
      <c r="R47" s="278" t="s">
        <v>665</v>
      </c>
      <c r="S47" s="37" t="s">
        <v>76</v>
      </c>
      <c r="T47" s="54" t="s">
        <v>75</v>
      </c>
      <c r="U47" s="64" t="s">
        <v>684</v>
      </c>
    </row>
    <row r="48" spans="1:21" ht="112.5" customHeight="1" x14ac:dyDescent="0.2">
      <c r="A48" s="53">
        <v>44</v>
      </c>
      <c r="B48" s="66" t="s">
        <v>685</v>
      </c>
      <c r="C48" s="37" t="s">
        <v>435</v>
      </c>
      <c r="D48" s="37" t="s">
        <v>65</v>
      </c>
      <c r="E48" s="37" t="s">
        <v>686</v>
      </c>
      <c r="F48" s="45">
        <v>0</v>
      </c>
      <c r="G48" s="40" t="s">
        <v>381</v>
      </c>
      <c r="H48" s="136">
        <v>800238099</v>
      </c>
      <c r="I48" s="39">
        <v>3</v>
      </c>
      <c r="J48" s="31">
        <v>42123</v>
      </c>
      <c r="K48" s="43">
        <v>42130</v>
      </c>
      <c r="L48" s="78">
        <v>450</v>
      </c>
      <c r="M48" s="282">
        <v>42587</v>
      </c>
      <c r="N48" s="43"/>
      <c r="O48" s="43"/>
      <c r="P48" s="44"/>
      <c r="Q48" s="34"/>
      <c r="R48" s="69" t="s">
        <v>687</v>
      </c>
      <c r="S48" s="46" t="s">
        <v>117</v>
      </c>
      <c r="T48" s="37" t="s">
        <v>116</v>
      </c>
      <c r="U48" s="37" t="s">
        <v>662</v>
      </c>
    </row>
    <row r="49" spans="1:21" ht="54" customHeight="1" x14ac:dyDescent="0.2">
      <c r="A49" s="53">
        <v>45</v>
      </c>
      <c r="B49" s="66" t="s">
        <v>380</v>
      </c>
      <c r="C49" s="37" t="s">
        <v>379</v>
      </c>
      <c r="D49" s="37" t="s">
        <v>65</v>
      </c>
      <c r="E49" s="40" t="s">
        <v>658</v>
      </c>
      <c r="F49" s="45">
        <v>14080000</v>
      </c>
      <c r="G49" s="40" t="s">
        <v>378</v>
      </c>
      <c r="H49" s="119">
        <v>40045624</v>
      </c>
      <c r="I49" s="39">
        <v>5</v>
      </c>
      <c r="J49" s="31">
        <v>42128</v>
      </c>
      <c r="K49" s="43">
        <v>42152</v>
      </c>
      <c r="L49" s="78">
        <v>240</v>
      </c>
      <c r="M49" s="282">
        <v>42396</v>
      </c>
      <c r="N49" s="43"/>
      <c r="O49" s="43"/>
      <c r="P49" s="44"/>
      <c r="Q49" s="34"/>
      <c r="R49" s="278" t="s">
        <v>673</v>
      </c>
      <c r="S49" s="37" t="s">
        <v>88</v>
      </c>
      <c r="T49" s="64" t="s">
        <v>86</v>
      </c>
      <c r="U49" s="37" t="s">
        <v>662</v>
      </c>
    </row>
    <row r="50" spans="1:21" ht="95.25" customHeight="1" x14ac:dyDescent="0.2">
      <c r="A50" s="53">
        <v>46</v>
      </c>
      <c r="B50" s="53" t="s">
        <v>411</v>
      </c>
      <c r="C50" s="37" t="s">
        <v>406</v>
      </c>
      <c r="D50" s="37" t="s">
        <v>65</v>
      </c>
      <c r="E50" s="40" t="s">
        <v>658</v>
      </c>
      <c r="F50" s="45">
        <v>120000000</v>
      </c>
      <c r="G50" s="40" t="s">
        <v>241</v>
      </c>
      <c r="H50" s="39">
        <v>860001022</v>
      </c>
      <c r="I50" s="39">
        <v>7</v>
      </c>
      <c r="J50" s="31">
        <v>42130</v>
      </c>
      <c r="K50" s="43">
        <v>42144</v>
      </c>
      <c r="L50" s="78">
        <v>365</v>
      </c>
      <c r="M50" s="282">
        <v>42509</v>
      </c>
      <c r="N50" s="43"/>
      <c r="O50" s="43"/>
      <c r="P50" s="44"/>
      <c r="Q50" s="34"/>
      <c r="R50" s="278" t="s">
        <v>688</v>
      </c>
      <c r="S50" s="147" t="s">
        <v>133</v>
      </c>
      <c r="T50" s="64" t="s">
        <v>78</v>
      </c>
      <c r="U50" s="37" t="s">
        <v>662</v>
      </c>
    </row>
    <row r="51" spans="1:21" ht="64.5" customHeight="1" x14ac:dyDescent="0.2">
      <c r="A51" s="53">
        <v>47</v>
      </c>
      <c r="B51" s="53" t="s">
        <v>398</v>
      </c>
      <c r="C51" s="37" t="s">
        <v>413</v>
      </c>
      <c r="D51" s="37" t="s">
        <v>464</v>
      </c>
      <c r="E51" s="40" t="s">
        <v>658</v>
      </c>
      <c r="F51" s="45">
        <v>153990000</v>
      </c>
      <c r="G51" s="40" t="s">
        <v>414</v>
      </c>
      <c r="H51" s="119">
        <v>800184306</v>
      </c>
      <c r="I51" s="39">
        <v>1</v>
      </c>
      <c r="J51" s="31">
        <v>42130</v>
      </c>
      <c r="K51" s="43">
        <v>42133</v>
      </c>
      <c r="L51" s="78">
        <v>240</v>
      </c>
      <c r="M51" s="282">
        <v>42377</v>
      </c>
      <c r="N51" s="43"/>
      <c r="O51" s="43"/>
      <c r="P51" s="44"/>
      <c r="Q51" s="34"/>
      <c r="R51" s="278" t="s">
        <v>673</v>
      </c>
      <c r="S51" s="37" t="s">
        <v>88</v>
      </c>
      <c r="T51" s="64" t="s">
        <v>86</v>
      </c>
      <c r="U51" s="37" t="s">
        <v>662</v>
      </c>
    </row>
    <row r="52" spans="1:21" ht="73.5" customHeight="1" x14ac:dyDescent="0.2">
      <c r="A52" s="53">
        <v>48</v>
      </c>
      <c r="B52" s="53" t="s">
        <v>399</v>
      </c>
      <c r="C52" s="37" t="s">
        <v>420</v>
      </c>
      <c r="D52" s="37" t="s">
        <v>72</v>
      </c>
      <c r="E52" s="40" t="s">
        <v>658</v>
      </c>
      <c r="F52" s="45">
        <v>4532880</v>
      </c>
      <c r="G52" s="40" t="s">
        <v>421</v>
      </c>
      <c r="H52" s="47" t="s">
        <v>422</v>
      </c>
      <c r="I52" s="39">
        <v>8</v>
      </c>
      <c r="J52" s="31">
        <v>42131</v>
      </c>
      <c r="K52" s="43">
        <v>42164</v>
      </c>
      <c r="L52" s="78">
        <v>365</v>
      </c>
      <c r="M52" s="282">
        <v>42529</v>
      </c>
      <c r="N52" s="43"/>
      <c r="O52" s="43"/>
      <c r="P52" s="44"/>
      <c r="Q52" s="34"/>
      <c r="R52" s="278" t="s">
        <v>689</v>
      </c>
      <c r="S52" s="37" t="s">
        <v>76</v>
      </c>
      <c r="T52" s="54" t="s">
        <v>75</v>
      </c>
      <c r="U52" s="37" t="s">
        <v>662</v>
      </c>
    </row>
    <row r="53" spans="1:21" ht="69.75" customHeight="1" x14ac:dyDescent="0.2">
      <c r="A53" s="50">
        <v>49</v>
      </c>
      <c r="B53" s="66" t="s">
        <v>424</v>
      </c>
      <c r="C53" s="37" t="s">
        <v>403</v>
      </c>
      <c r="D53" s="37" t="s">
        <v>65</v>
      </c>
      <c r="E53" s="40" t="s">
        <v>658</v>
      </c>
      <c r="F53" s="45">
        <v>64000000</v>
      </c>
      <c r="G53" s="40" t="s">
        <v>115</v>
      </c>
      <c r="H53" s="47">
        <v>1020781639</v>
      </c>
      <c r="I53" s="39">
        <v>1</v>
      </c>
      <c r="J53" s="43">
        <v>42131</v>
      </c>
      <c r="K53" s="279">
        <v>42137</v>
      </c>
      <c r="L53" s="44">
        <v>240</v>
      </c>
      <c r="M53" s="282">
        <v>42381</v>
      </c>
      <c r="N53" s="279"/>
      <c r="O53" s="101"/>
      <c r="P53" s="44"/>
      <c r="Q53" s="34"/>
      <c r="R53" s="37" t="s">
        <v>659</v>
      </c>
      <c r="S53" s="37" t="s">
        <v>405</v>
      </c>
      <c r="T53" s="72" t="s">
        <v>114</v>
      </c>
      <c r="U53" s="37" t="s">
        <v>662</v>
      </c>
    </row>
    <row r="54" spans="1:21" ht="63.75" x14ac:dyDescent="0.2">
      <c r="A54" s="53">
        <v>50</v>
      </c>
      <c r="B54" s="69" t="s">
        <v>400</v>
      </c>
      <c r="C54" s="37" t="s">
        <v>426</v>
      </c>
      <c r="D54" s="37" t="s">
        <v>72</v>
      </c>
      <c r="E54" s="40" t="s">
        <v>658</v>
      </c>
      <c r="F54" s="45">
        <v>15721711</v>
      </c>
      <c r="G54" s="40" t="s">
        <v>369</v>
      </c>
      <c r="H54" s="119" t="s">
        <v>427</v>
      </c>
      <c r="I54" s="39">
        <v>1</v>
      </c>
      <c r="J54" s="31">
        <v>42135</v>
      </c>
      <c r="K54" s="43">
        <v>42153</v>
      </c>
      <c r="L54" s="78">
        <v>60</v>
      </c>
      <c r="M54" s="282">
        <v>42213</v>
      </c>
      <c r="N54" s="43"/>
      <c r="O54" s="43"/>
      <c r="P54" s="44"/>
      <c r="Q54" s="34"/>
      <c r="R54" s="278" t="s">
        <v>673</v>
      </c>
      <c r="S54" s="37" t="s">
        <v>88</v>
      </c>
      <c r="T54" s="64" t="s">
        <v>86</v>
      </c>
      <c r="U54" s="37" t="s">
        <v>607</v>
      </c>
    </row>
    <row r="55" spans="1:21" ht="83.25" customHeight="1" x14ac:dyDescent="0.2">
      <c r="A55" s="53">
        <v>51</v>
      </c>
      <c r="B55" s="69" t="s">
        <v>401</v>
      </c>
      <c r="C55" s="37" t="s">
        <v>428</v>
      </c>
      <c r="D55" s="37" t="s">
        <v>72</v>
      </c>
      <c r="E55" s="40" t="s">
        <v>608</v>
      </c>
      <c r="F55" s="45">
        <v>7482000</v>
      </c>
      <c r="G55" s="40" t="s">
        <v>429</v>
      </c>
      <c r="H55" s="119">
        <v>900646327</v>
      </c>
      <c r="I55" s="39">
        <v>0</v>
      </c>
      <c r="J55" s="31">
        <v>42136</v>
      </c>
      <c r="K55" s="43">
        <v>42164</v>
      </c>
      <c r="L55" s="78" t="s">
        <v>176</v>
      </c>
      <c r="M55" s="282">
        <v>42187</v>
      </c>
      <c r="N55" s="43"/>
      <c r="O55" s="43"/>
      <c r="P55" s="44"/>
      <c r="Q55" s="34"/>
      <c r="R55" s="278" t="s">
        <v>663</v>
      </c>
      <c r="S55" s="37" t="s">
        <v>88</v>
      </c>
      <c r="T55" s="64" t="s">
        <v>86</v>
      </c>
      <c r="U55" s="37" t="s">
        <v>607</v>
      </c>
    </row>
    <row r="56" spans="1:21" ht="51" x14ac:dyDescent="0.2">
      <c r="A56" s="53">
        <v>52</v>
      </c>
      <c r="B56" s="53" t="s">
        <v>430</v>
      </c>
      <c r="C56" s="37" t="s">
        <v>404</v>
      </c>
      <c r="D56" s="37" t="s">
        <v>65</v>
      </c>
      <c r="E56" s="40" t="s">
        <v>658</v>
      </c>
      <c r="F56" s="45">
        <v>9000000</v>
      </c>
      <c r="G56" s="40" t="s">
        <v>402</v>
      </c>
      <c r="H56" s="119">
        <v>79876326</v>
      </c>
      <c r="I56" s="39">
        <v>2</v>
      </c>
      <c r="J56" s="31">
        <v>42136</v>
      </c>
      <c r="K56" s="43">
        <v>42143</v>
      </c>
      <c r="L56" s="78">
        <v>180</v>
      </c>
      <c r="M56" s="282">
        <v>42326</v>
      </c>
      <c r="N56" s="43"/>
      <c r="O56" s="43"/>
      <c r="P56" s="44"/>
      <c r="Q56" s="34"/>
      <c r="R56" s="278" t="s">
        <v>673</v>
      </c>
      <c r="S56" s="37" t="s">
        <v>88</v>
      </c>
      <c r="T56" s="64" t="s">
        <v>86</v>
      </c>
      <c r="U56" s="37" t="s">
        <v>662</v>
      </c>
    </row>
    <row r="57" spans="1:21" ht="63.75" x14ac:dyDescent="0.2">
      <c r="A57" s="53">
        <v>53</v>
      </c>
      <c r="B57" s="53" t="s">
        <v>431</v>
      </c>
      <c r="C57" s="37" t="s">
        <v>432</v>
      </c>
      <c r="D57" s="37" t="s">
        <v>121</v>
      </c>
      <c r="E57" s="40" t="s">
        <v>610</v>
      </c>
      <c r="F57" s="45">
        <v>71572000</v>
      </c>
      <c r="G57" s="40" t="s">
        <v>433</v>
      </c>
      <c r="H57" s="119">
        <v>900672565</v>
      </c>
      <c r="I57" s="39">
        <v>7</v>
      </c>
      <c r="J57" s="31">
        <v>42137</v>
      </c>
      <c r="K57" s="43">
        <v>42139</v>
      </c>
      <c r="L57" s="78">
        <v>120</v>
      </c>
      <c r="M57" s="282">
        <v>42261</v>
      </c>
      <c r="N57" s="78" t="s">
        <v>176</v>
      </c>
      <c r="O57" s="43">
        <v>42282</v>
      </c>
      <c r="P57" s="45">
        <v>8294000</v>
      </c>
      <c r="Q57" s="34">
        <f>F57+P57</f>
        <v>79866000</v>
      </c>
      <c r="R57" s="37" t="s">
        <v>659</v>
      </c>
      <c r="S57" s="37" t="s">
        <v>76</v>
      </c>
      <c r="T57" s="54" t="s">
        <v>75</v>
      </c>
      <c r="U57" s="37" t="s">
        <v>662</v>
      </c>
    </row>
    <row r="58" spans="1:21" ht="38.25" x14ac:dyDescent="0.2">
      <c r="A58" s="53">
        <v>54</v>
      </c>
      <c r="B58" s="53" t="s">
        <v>434</v>
      </c>
      <c r="C58" s="37" t="s">
        <v>410</v>
      </c>
      <c r="D58" s="37" t="s">
        <v>65</v>
      </c>
      <c r="E58" s="40" t="s">
        <v>658</v>
      </c>
      <c r="F58" s="45">
        <v>11282560</v>
      </c>
      <c r="G58" s="40" t="s">
        <v>409</v>
      </c>
      <c r="H58" s="119">
        <v>79876755</v>
      </c>
      <c r="I58" s="39">
        <v>9</v>
      </c>
      <c r="J58" s="31">
        <v>42139</v>
      </c>
      <c r="K58" s="89">
        <v>42150</v>
      </c>
      <c r="L58" s="78">
        <v>240</v>
      </c>
      <c r="M58" s="282">
        <v>42394</v>
      </c>
      <c r="N58" s="43"/>
      <c r="O58" s="43"/>
      <c r="P58" s="44"/>
      <c r="Q58" s="34"/>
      <c r="R58" s="278" t="s">
        <v>673</v>
      </c>
      <c r="S58" s="37" t="s">
        <v>88</v>
      </c>
      <c r="T58" s="64" t="s">
        <v>86</v>
      </c>
      <c r="U58" s="37" t="s">
        <v>662</v>
      </c>
    </row>
    <row r="59" spans="1:21" ht="38.25" x14ac:dyDescent="0.2">
      <c r="A59" s="53">
        <v>55</v>
      </c>
      <c r="B59" s="53" t="s">
        <v>476</v>
      </c>
      <c r="C59" s="37" t="s">
        <v>436</v>
      </c>
      <c r="D59" s="37" t="s">
        <v>65</v>
      </c>
      <c r="E59" s="40" t="s">
        <v>658</v>
      </c>
      <c r="F59" s="45">
        <v>9000000</v>
      </c>
      <c r="G59" s="40" t="s">
        <v>451</v>
      </c>
      <c r="H59" s="136">
        <v>51958462</v>
      </c>
      <c r="I59" s="39">
        <v>7</v>
      </c>
      <c r="J59" s="31">
        <v>42143</v>
      </c>
      <c r="K59" s="89">
        <v>42146</v>
      </c>
      <c r="L59" s="78">
        <v>180</v>
      </c>
      <c r="M59" s="282">
        <v>42330</v>
      </c>
      <c r="N59" s="43"/>
      <c r="O59" s="43"/>
      <c r="P59" s="44"/>
      <c r="Q59" s="34"/>
      <c r="R59" s="278" t="s">
        <v>673</v>
      </c>
      <c r="S59" s="37" t="s">
        <v>88</v>
      </c>
      <c r="T59" s="64" t="s">
        <v>86</v>
      </c>
      <c r="U59" s="37" t="s">
        <v>662</v>
      </c>
    </row>
    <row r="60" spans="1:21" ht="78.75" customHeight="1" x14ac:dyDescent="0.2">
      <c r="A60" s="53">
        <v>56</v>
      </c>
      <c r="B60" s="53" t="s">
        <v>512</v>
      </c>
      <c r="C60" s="77" t="s">
        <v>408</v>
      </c>
      <c r="D60" s="37" t="s">
        <v>65</v>
      </c>
      <c r="E60" s="40" t="s">
        <v>658</v>
      </c>
      <c r="F60" s="45">
        <v>12000000</v>
      </c>
      <c r="G60" s="40" t="s">
        <v>407</v>
      </c>
      <c r="H60" s="119">
        <v>1015437290</v>
      </c>
      <c r="I60" s="39">
        <v>1</v>
      </c>
      <c r="J60" s="31">
        <v>42143</v>
      </c>
      <c r="K60" s="89">
        <v>42145</v>
      </c>
      <c r="L60" s="78">
        <v>240</v>
      </c>
      <c r="M60" s="282">
        <v>42389</v>
      </c>
      <c r="N60" s="43"/>
      <c r="O60" s="43"/>
      <c r="P60" s="44"/>
      <c r="Q60" s="34"/>
      <c r="R60" s="278" t="s">
        <v>690</v>
      </c>
      <c r="S60" s="46" t="s">
        <v>117</v>
      </c>
      <c r="T60" s="37" t="s">
        <v>116</v>
      </c>
      <c r="U60" s="37" t="s">
        <v>662</v>
      </c>
    </row>
    <row r="61" spans="1:21" ht="54.75" customHeight="1" x14ac:dyDescent="0.2">
      <c r="A61" s="287">
        <v>57</v>
      </c>
      <c r="B61" s="69" t="s">
        <v>691</v>
      </c>
      <c r="C61" s="77" t="s">
        <v>692</v>
      </c>
      <c r="D61" s="37" t="s">
        <v>72</v>
      </c>
      <c r="E61" s="40" t="s">
        <v>658</v>
      </c>
      <c r="F61" s="45">
        <v>4964800</v>
      </c>
      <c r="G61" s="40" t="s">
        <v>429</v>
      </c>
      <c r="H61" s="119">
        <v>900646327</v>
      </c>
      <c r="I61" s="39">
        <v>0</v>
      </c>
      <c r="J61" s="31">
        <v>42143</v>
      </c>
      <c r="K61" s="89">
        <v>42152</v>
      </c>
      <c r="L61" s="78">
        <v>30</v>
      </c>
      <c r="M61" s="282">
        <v>42183</v>
      </c>
      <c r="N61" s="43"/>
      <c r="O61" s="43"/>
      <c r="P61" s="44"/>
      <c r="Q61" s="34"/>
      <c r="R61" s="278" t="s">
        <v>693</v>
      </c>
      <c r="S61" s="37" t="s">
        <v>668</v>
      </c>
      <c r="T61" s="46" t="s">
        <v>669</v>
      </c>
      <c r="U61" s="37" t="s">
        <v>607</v>
      </c>
    </row>
    <row r="62" spans="1:21" ht="89.25" x14ac:dyDescent="0.2">
      <c r="A62" s="287">
        <v>58</v>
      </c>
      <c r="B62" s="72" t="s">
        <v>483</v>
      </c>
      <c r="C62" s="37" t="s">
        <v>561</v>
      </c>
      <c r="D62" s="77" t="s">
        <v>465</v>
      </c>
      <c r="E62" s="40" t="s">
        <v>608</v>
      </c>
      <c r="F62" s="45">
        <v>168100700</v>
      </c>
      <c r="G62" s="40" t="s">
        <v>438</v>
      </c>
      <c r="H62" s="159" t="s">
        <v>439</v>
      </c>
      <c r="I62" s="39">
        <v>2</v>
      </c>
      <c r="J62" s="31">
        <v>42144</v>
      </c>
      <c r="K62" s="89">
        <v>42149</v>
      </c>
      <c r="L62" s="78">
        <v>90</v>
      </c>
      <c r="M62" s="279">
        <v>42240</v>
      </c>
      <c r="N62" s="43"/>
      <c r="O62" s="43"/>
      <c r="P62" s="44"/>
      <c r="Q62" s="34"/>
      <c r="R62" s="278" t="s">
        <v>665</v>
      </c>
      <c r="S62" s="37" t="s">
        <v>195</v>
      </c>
      <c r="T62" s="64" t="s">
        <v>194</v>
      </c>
      <c r="U62" s="37" t="s">
        <v>694</v>
      </c>
    </row>
    <row r="63" spans="1:21" ht="69.75" customHeight="1" x14ac:dyDescent="0.2">
      <c r="A63" s="287">
        <v>59</v>
      </c>
      <c r="B63" s="66" t="s">
        <v>437</v>
      </c>
      <c r="C63" s="107" t="s">
        <v>448</v>
      </c>
      <c r="D63" s="37" t="s">
        <v>65</v>
      </c>
      <c r="E63" s="40" t="s">
        <v>658</v>
      </c>
      <c r="F63" s="45">
        <v>15120000</v>
      </c>
      <c r="G63" s="40" t="s">
        <v>446</v>
      </c>
      <c r="H63" s="127">
        <v>79874768</v>
      </c>
      <c r="I63" s="39">
        <v>5</v>
      </c>
      <c r="J63" s="31">
        <v>42145</v>
      </c>
      <c r="K63" s="89">
        <v>42150</v>
      </c>
      <c r="L63" s="78">
        <v>240</v>
      </c>
      <c r="M63" s="89">
        <v>42394</v>
      </c>
      <c r="N63" s="43"/>
      <c r="O63" s="43"/>
      <c r="P63" s="44"/>
      <c r="Q63" s="34"/>
      <c r="R63" s="278" t="s">
        <v>681</v>
      </c>
      <c r="S63" s="46" t="s">
        <v>117</v>
      </c>
      <c r="T63" s="37" t="s">
        <v>116</v>
      </c>
      <c r="U63" s="37" t="s">
        <v>662</v>
      </c>
    </row>
    <row r="64" spans="1:21" ht="82.5" customHeight="1" x14ac:dyDescent="0.2">
      <c r="A64" s="287">
        <v>60</v>
      </c>
      <c r="B64" s="66" t="s">
        <v>440</v>
      </c>
      <c r="C64" s="37" t="s">
        <v>450</v>
      </c>
      <c r="D64" s="37" t="s">
        <v>65</v>
      </c>
      <c r="E64" s="40" t="s">
        <v>658</v>
      </c>
      <c r="F64" s="45">
        <v>48000000</v>
      </c>
      <c r="G64" s="40" t="s">
        <v>447</v>
      </c>
      <c r="H64" s="127">
        <v>19242360</v>
      </c>
      <c r="I64" s="39">
        <v>4</v>
      </c>
      <c r="J64" s="31">
        <v>42145</v>
      </c>
      <c r="K64" s="89">
        <v>42146</v>
      </c>
      <c r="L64" s="78">
        <v>240</v>
      </c>
      <c r="M64" s="89">
        <v>42390</v>
      </c>
      <c r="N64" s="43"/>
      <c r="O64" s="43"/>
      <c r="P64" s="44"/>
      <c r="Q64" s="34"/>
      <c r="R64" s="37" t="s">
        <v>659</v>
      </c>
      <c r="S64" s="64" t="s">
        <v>491</v>
      </c>
      <c r="T64" s="64" t="s">
        <v>490</v>
      </c>
      <c r="U64" s="37" t="s">
        <v>662</v>
      </c>
    </row>
    <row r="65" spans="1:21" ht="74.25" customHeight="1" x14ac:dyDescent="0.2">
      <c r="A65" s="53">
        <v>61</v>
      </c>
      <c r="B65" s="66" t="s">
        <v>441</v>
      </c>
      <c r="C65" s="37" t="s">
        <v>445</v>
      </c>
      <c r="D65" s="37" t="s">
        <v>65</v>
      </c>
      <c r="E65" s="40" t="s">
        <v>658</v>
      </c>
      <c r="F65" s="45">
        <v>10325000</v>
      </c>
      <c r="G65" s="40" t="s">
        <v>120</v>
      </c>
      <c r="H65" s="127">
        <v>76044686</v>
      </c>
      <c r="I65" s="39">
        <v>8</v>
      </c>
      <c r="J65" s="31">
        <v>42145</v>
      </c>
      <c r="K65" s="89">
        <v>42150</v>
      </c>
      <c r="L65" s="78">
        <v>210</v>
      </c>
      <c r="M65" s="89">
        <v>42363</v>
      </c>
      <c r="N65" s="43"/>
      <c r="O65" s="43"/>
      <c r="P65" s="44"/>
      <c r="Q65" s="34"/>
      <c r="R65" s="326" t="s">
        <v>695</v>
      </c>
      <c r="S65" s="37" t="s">
        <v>88</v>
      </c>
      <c r="T65" s="64" t="s">
        <v>86</v>
      </c>
      <c r="U65" s="37" t="s">
        <v>662</v>
      </c>
    </row>
    <row r="66" spans="1:21" ht="76.5" x14ac:dyDescent="0.2">
      <c r="A66" s="287">
        <v>62</v>
      </c>
      <c r="B66" s="66" t="s">
        <v>442</v>
      </c>
      <c r="C66" s="107" t="s">
        <v>492</v>
      </c>
      <c r="D66" s="37" t="s">
        <v>72</v>
      </c>
      <c r="E66" s="40" t="s">
        <v>658</v>
      </c>
      <c r="F66" s="45">
        <v>26582000</v>
      </c>
      <c r="G66" s="40" t="s">
        <v>466</v>
      </c>
      <c r="H66" s="288">
        <v>860506842</v>
      </c>
      <c r="I66" s="39">
        <v>8</v>
      </c>
      <c r="J66" s="31">
        <v>42146</v>
      </c>
      <c r="K66" s="43">
        <v>42160</v>
      </c>
      <c r="L66" s="78">
        <v>300</v>
      </c>
      <c r="M66" s="43">
        <v>42464</v>
      </c>
      <c r="N66" s="43"/>
      <c r="O66" s="43"/>
      <c r="P66" s="44"/>
      <c r="Q66" s="34"/>
      <c r="R66" s="278" t="s">
        <v>665</v>
      </c>
      <c r="S66" s="37" t="s">
        <v>76</v>
      </c>
      <c r="T66" s="54" t="s">
        <v>75</v>
      </c>
      <c r="U66" s="37" t="s">
        <v>662</v>
      </c>
    </row>
    <row r="67" spans="1:21" ht="63.75" x14ac:dyDescent="0.2">
      <c r="A67" s="287">
        <v>63</v>
      </c>
      <c r="B67" s="66" t="s">
        <v>443</v>
      </c>
      <c r="C67" s="37" t="s">
        <v>444</v>
      </c>
      <c r="D67" s="37" t="s">
        <v>65</v>
      </c>
      <c r="E67" s="40" t="s">
        <v>658</v>
      </c>
      <c r="F67" s="45">
        <v>10444000</v>
      </c>
      <c r="G67" s="40" t="s">
        <v>119</v>
      </c>
      <c r="H67" s="47">
        <v>79449428</v>
      </c>
      <c r="I67" s="39">
        <v>4</v>
      </c>
      <c r="J67" s="31">
        <v>42146</v>
      </c>
      <c r="K67" s="89">
        <v>42150</v>
      </c>
      <c r="L67" s="78">
        <v>210</v>
      </c>
      <c r="M67" s="89">
        <v>42363</v>
      </c>
      <c r="N67" s="43"/>
      <c r="O67" s="43"/>
      <c r="P67" s="44"/>
      <c r="Q67" s="34"/>
      <c r="R67" s="327" t="s">
        <v>695</v>
      </c>
      <c r="S67" s="37" t="s">
        <v>88</v>
      </c>
      <c r="T67" s="64" t="s">
        <v>86</v>
      </c>
      <c r="U67" s="37" t="s">
        <v>662</v>
      </c>
    </row>
    <row r="68" spans="1:21" ht="89.25" x14ac:dyDescent="0.2">
      <c r="A68" s="53">
        <v>64</v>
      </c>
      <c r="B68" s="289" t="s">
        <v>452</v>
      </c>
      <c r="C68" s="290" t="s">
        <v>497</v>
      </c>
      <c r="D68" s="77" t="s">
        <v>465</v>
      </c>
      <c r="E68" s="33" t="s">
        <v>682</v>
      </c>
      <c r="F68" s="76">
        <v>8244000</v>
      </c>
      <c r="G68" s="291" t="s">
        <v>453</v>
      </c>
      <c r="H68" s="292">
        <v>900378239</v>
      </c>
      <c r="I68" s="87">
        <v>0</v>
      </c>
      <c r="J68" s="31">
        <v>42149</v>
      </c>
      <c r="K68" s="89">
        <v>42156</v>
      </c>
      <c r="L68" s="78">
        <v>240</v>
      </c>
      <c r="M68" s="89">
        <v>42399</v>
      </c>
      <c r="N68" s="43"/>
      <c r="O68" s="43"/>
      <c r="P68" s="44"/>
      <c r="Q68" s="34"/>
      <c r="R68" s="328" t="s">
        <v>696</v>
      </c>
      <c r="S68" s="37" t="s">
        <v>88</v>
      </c>
      <c r="T68" s="64" t="s">
        <v>86</v>
      </c>
      <c r="U68" s="37" t="s">
        <v>662</v>
      </c>
    </row>
    <row r="69" spans="1:21" ht="57" customHeight="1" x14ac:dyDescent="0.2">
      <c r="A69" s="53">
        <v>65</v>
      </c>
      <c r="B69" s="66" t="s">
        <v>452</v>
      </c>
      <c r="C69" s="107" t="s">
        <v>496</v>
      </c>
      <c r="D69" s="37" t="s">
        <v>465</v>
      </c>
      <c r="E69" s="33" t="s">
        <v>682</v>
      </c>
      <c r="F69" s="45">
        <v>25290582</v>
      </c>
      <c r="G69" s="40" t="s">
        <v>495</v>
      </c>
      <c r="H69" s="127">
        <v>900602807</v>
      </c>
      <c r="I69" s="39">
        <v>5</v>
      </c>
      <c r="J69" s="31">
        <v>42149</v>
      </c>
      <c r="K69" s="89">
        <v>42171</v>
      </c>
      <c r="L69" s="78">
        <v>240</v>
      </c>
      <c r="M69" s="89">
        <v>42415</v>
      </c>
      <c r="N69" s="43"/>
      <c r="O69" s="43"/>
      <c r="P69" s="44"/>
      <c r="Q69" s="34"/>
      <c r="R69" s="327" t="s">
        <v>696</v>
      </c>
      <c r="S69" s="37" t="s">
        <v>88</v>
      </c>
      <c r="T69" s="64" t="s">
        <v>86</v>
      </c>
      <c r="U69" s="37" t="s">
        <v>662</v>
      </c>
    </row>
    <row r="70" spans="1:21" ht="67.5" customHeight="1" x14ac:dyDescent="0.2">
      <c r="A70" s="293">
        <v>66</v>
      </c>
      <c r="B70" s="206" t="s">
        <v>697</v>
      </c>
      <c r="C70" s="294" t="s">
        <v>698</v>
      </c>
      <c r="D70" s="37" t="s">
        <v>72</v>
      </c>
      <c r="E70" s="40" t="s">
        <v>658</v>
      </c>
      <c r="F70" s="295">
        <v>4900000</v>
      </c>
      <c r="G70" s="40" t="s">
        <v>699</v>
      </c>
      <c r="H70" s="205" t="s">
        <v>700</v>
      </c>
      <c r="I70" s="39">
        <v>8</v>
      </c>
      <c r="J70" s="31">
        <v>42149</v>
      </c>
      <c r="K70" s="89">
        <v>42153</v>
      </c>
      <c r="L70" s="78">
        <v>240</v>
      </c>
      <c r="M70" s="89">
        <v>42398</v>
      </c>
      <c r="N70" s="43"/>
      <c r="O70" s="43"/>
      <c r="P70" s="44"/>
      <c r="Q70" s="34"/>
      <c r="R70" s="327" t="s">
        <v>701</v>
      </c>
      <c r="S70" s="37" t="s">
        <v>668</v>
      </c>
      <c r="T70" s="46" t="s">
        <v>669</v>
      </c>
      <c r="U70" s="37" t="s">
        <v>662</v>
      </c>
    </row>
    <row r="71" spans="1:21" ht="54" customHeight="1" x14ac:dyDescent="0.2">
      <c r="A71" s="287">
        <v>67</v>
      </c>
      <c r="B71" s="66" t="s">
        <v>702</v>
      </c>
      <c r="C71" s="294" t="s">
        <v>703</v>
      </c>
      <c r="D71" s="37" t="s">
        <v>72</v>
      </c>
      <c r="E71" s="40" t="s">
        <v>658</v>
      </c>
      <c r="F71" s="45">
        <v>10000000</v>
      </c>
      <c r="G71" s="40" t="s">
        <v>704</v>
      </c>
      <c r="H71" s="127">
        <v>80191794</v>
      </c>
      <c r="I71" s="39">
        <v>9</v>
      </c>
      <c r="J71" s="31">
        <v>42150</v>
      </c>
      <c r="K71" s="89">
        <v>42397</v>
      </c>
      <c r="L71" s="78">
        <v>240</v>
      </c>
      <c r="M71" s="89">
        <v>42397</v>
      </c>
      <c r="N71" s="43"/>
      <c r="O71" s="43"/>
      <c r="P71" s="44"/>
      <c r="Q71" s="34"/>
      <c r="R71" s="327" t="s">
        <v>705</v>
      </c>
      <c r="S71" s="37" t="s">
        <v>668</v>
      </c>
      <c r="T71" s="46" t="s">
        <v>669</v>
      </c>
      <c r="U71" s="37" t="s">
        <v>662</v>
      </c>
    </row>
    <row r="72" spans="1:21" ht="108" customHeight="1" x14ac:dyDescent="0.2">
      <c r="A72" s="287">
        <v>68</v>
      </c>
      <c r="B72" s="66" t="s">
        <v>456</v>
      </c>
      <c r="C72" s="294" t="s">
        <v>503</v>
      </c>
      <c r="D72" s="37" t="s">
        <v>65</v>
      </c>
      <c r="E72" s="37" t="s">
        <v>686</v>
      </c>
      <c r="F72" s="45">
        <v>0</v>
      </c>
      <c r="G72" s="40" t="s">
        <v>455</v>
      </c>
      <c r="H72" s="127">
        <v>41626116</v>
      </c>
      <c r="I72" s="39">
        <v>2</v>
      </c>
      <c r="J72" s="31">
        <v>42152</v>
      </c>
      <c r="K72" s="89">
        <v>42242</v>
      </c>
      <c r="L72" s="78">
        <v>450</v>
      </c>
      <c r="M72" s="89">
        <v>42692</v>
      </c>
      <c r="N72" s="43"/>
      <c r="O72" s="43"/>
      <c r="P72" s="44"/>
      <c r="Q72" s="34"/>
      <c r="R72" s="327" t="s">
        <v>687</v>
      </c>
      <c r="S72" s="46" t="s">
        <v>117</v>
      </c>
      <c r="T72" s="37" t="s">
        <v>116</v>
      </c>
      <c r="U72" s="37" t="s">
        <v>662</v>
      </c>
    </row>
    <row r="73" spans="1:21" ht="121.5" customHeight="1" x14ac:dyDescent="0.2">
      <c r="A73" s="287">
        <v>69</v>
      </c>
      <c r="B73" s="66" t="s">
        <v>457</v>
      </c>
      <c r="C73" s="294" t="s">
        <v>502</v>
      </c>
      <c r="D73" s="37" t="s">
        <v>65</v>
      </c>
      <c r="E73" s="37" t="s">
        <v>686</v>
      </c>
      <c r="F73" s="45">
        <v>0</v>
      </c>
      <c r="G73" s="40" t="s">
        <v>706</v>
      </c>
      <c r="H73" s="205">
        <v>6757582</v>
      </c>
      <c r="I73" s="39">
        <v>6</v>
      </c>
      <c r="J73" s="31">
        <v>42152</v>
      </c>
      <c r="K73" s="89">
        <v>42248</v>
      </c>
      <c r="L73" s="78">
        <v>450</v>
      </c>
      <c r="M73" s="89">
        <v>42698</v>
      </c>
      <c r="N73" s="43"/>
      <c r="O73" s="43"/>
      <c r="P73" s="44"/>
      <c r="Q73" s="34"/>
      <c r="R73" s="327" t="s">
        <v>687</v>
      </c>
      <c r="S73" s="46" t="s">
        <v>117</v>
      </c>
      <c r="T73" s="37" t="s">
        <v>116</v>
      </c>
      <c r="U73" s="37" t="s">
        <v>662</v>
      </c>
    </row>
    <row r="74" spans="1:21" ht="42.75" customHeight="1" x14ac:dyDescent="0.2">
      <c r="A74" s="287">
        <v>70</v>
      </c>
      <c r="B74" s="72" t="s">
        <v>458</v>
      </c>
      <c r="C74" s="294" t="s">
        <v>505</v>
      </c>
      <c r="D74" s="37" t="s">
        <v>72</v>
      </c>
      <c r="E74" s="40" t="s">
        <v>658</v>
      </c>
      <c r="F74" s="45">
        <v>1576000</v>
      </c>
      <c r="G74" s="296" t="s">
        <v>459</v>
      </c>
      <c r="H74" s="205" t="s">
        <v>504</v>
      </c>
      <c r="I74" s="183">
        <v>1</v>
      </c>
      <c r="J74" s="31">
        <v>42153</v>
      </c>
      <c r="K74" s="89">
        <v>42159</v>
      </c>
      <c r="L74" s="78">
        <v>15</v>
      </c>
      <c r="M74" s="89">
        <v>42180</v>
      </c>
      <c r="N74" s="43"/>
      <c r="O74" s="43"/>
      <c r="P74" s="44"/>
      <c r="Q74" s="34"/>
      <c r="R74" s="327" t="s">
        <v>693</v>
      </c>
      <c r="S74" s="37" t="s">
        <v>88</v>
      </c>
      <c r="T74" s="64" t="s">
        <v>86</v>
      </c>
      <c r="U74" s="37" t="s">
        <v>607</v>
      </c>
    </row>
    <row r="75" spans="1:21" ht="148.5" customHeight="1" x14ac:dyDescent="0.2">
      <c r="A75" s="287">
        <v>71</v>
      </c>
      <c r="B75" s="66" t="s">
        <v>461</v>
      </c>
      <c r="C75" s="294" t="s">
        <v>462</v>
      </c>
      <c r="D75" s="37" t="s">
        <v>314</v>
      </c>
      <c r="E75" s="40" t="s">
        <v>658</v>
      </c>
      <c r="F75" s="45">
        <v>760000000</v>
      </c>
      <c r="G75" s="296" t="s">
        <v>463</v>
      </c>
      <c r="H75" s="127">
        <v>860006848</v>
      </c>
      <c r="I75" s="183">
        <v>6</v>
      </c>
      <c r="J75" s="31">
        <v>42153</v>
      </c>
      <c r="K75" s="99">
        <v>42172</v>
      </c>
      <c r="L75" s="78">
        <v>240</v>
      </c>
      <c r="M75" s="99">
        <v>42416</v>
      </c>
      <c r="N75" s="43"/>
      <c r="O75" s="43"/>
      <c r="P75" s="44"/>
      <c r="Q75" s="34"/>
      <c r="R75" s="327" t="s">
        <v>688</v>
      </c>
      <c r="S75" s="64" t="s">
        <v>491</v>
      </c>
      <c r="T75" s="64" t="s">
        <v>490</v>
      </c>
      <c r="U75" s="37" t="s">
        <v>662</v>
      </c>
    </row>
    <row r="76" spans="1:21" ht="135" customHeight="1" x14ac:dyDescent="0.2">
      <c r="A76" s="53">
        <v>72</v>
      </c>
      <c r="B76" s="66" t="s">
        <v>513</v>
      </c>
      <c r="C76" s="69" t="s">
        <v>515</v>
      </c>
      <c r="D76" s="37" t="s">
        <v>65</v>
      </c>
      <c r="E76" s="40" t="s">
        <v>658</v>
      </c>
      <c r="F76" s="159">
        <v>54197619</v>
      </c>
      <c r="G76" s="296" t="s">
        <v>516</v>
      </c>
      <c r="H76" s="47">
        <v>900062917</v>
      </c>
      <c r="I76" s="183">
        <v>9</v>
      </c>
      <c r="J76" s="31">
        <v>42159</v>
      </c>
      <c r="K76" s="89">
        <v>42167</v>
      </c>
      <c r="L76" s="78">
        <v>365</v>
      </c>
      <c r="M76" s="89">
        <v>42532</v>
      </c>
      <c r="N76" s="43"/>
      <c r="O76" s="43"/>
      <c r="P76" s="44"/>
      <c r="Q76" s="34"/>
      <c r="R76" s="37" t="s">
        <v>707</v>
      </c>
      <c r="S76" s="37" t="s">
        <v>76</v>
      </c>
      <c r="T76" s="54" t="s">
        <v>75</v>
      </c>
      <c r="U76" s="37" t="s">
        <v>662</v>
      </c>
    </row>
    <row r="77" spans="1:21" ht="95.25" customHeight="1" x14ac:dyDescent="0.2">
      <c r="A77" s="53">
        <v>73</v>
      </c>
      <c r="B77" s="66" t="s">
        <v>514</v>
      </c>
      <c r="C77" s="297" t="s">
        <v>571</v>
      </c>
      <c r="D77" s="37" t="s">
        <v>65</v>
      </c>
      <c r="E77" s="40" t="s">
        <v>658</v>
      </c>
      <c r="F77" s="159">
        <v>22800000</v>
      </c>
      <c r="G77" s="296" t="s">
        <v>518</v>
      </c>
      <c r="H77" s="47">
        <v>1022361427</v>
      </c>
      <c r="I77" s="183">
        <v>0</v>
      </c>
      <c r="J77" s="31">
        <v>42159</v>
      </c>
      <c r="K77" s="143">
        <v>42164</v>
      </c>
      <c r="L77" s="78">
        <v>180</v>
      </c>
      <c r="M77" s="143">
        <v>42347</v>
      </c>
      <c r="N77" s="43"/>
      <c r="O77" s="43"/>
      <c r="P77" s="44"/>
      <c r="Q77" s="34"/>
      <c r="R77" s="37" t="s">
        <v>659</v>
      </c>
      <c r="S77" s="147" t="s">
        <v>569</v>
      </c>
      <c r="T77" s="37" t="s">
        <v>517</v>
      </c>
      <c r="U77" s="37" t="s">
        <v>662</v>
      </c>
    </row>
    <row r="78" spans="1:21" ht="72.75" customHeight="1" x14ac:dyDescent="0.2">
      <c r="A78" s="53">
        <v>74</v>
      </c>
      <c r="B78" s="72" t="s">
        <v>519</v>
      </c>
      <c r="C78" s="69" t="s">
        <v>520</v>
      </c>
      <c r="D78" s="37" t="s">
        <v>72</v>
      </c>
      <c r="E78" s="40" t="s">
        <v>658</v>
      </c>
      <c r="F78" s="159">
        <v>18432400</v>
      </c>
      <c r="G78" s="296" t="s">
        <v>521</v>
      </c>
      <c r="H78" s="42">
        <v>900149418</v>
      </c>
      <c r="I78" s="183">
        <v>0</v>
      </c>
      <c r="J78" s="31">
        <v>42159</v>
      </c>
      <c r="K78" s="89">
        <v>42171</v>
      </c>
      <c r="L78" s="78">
        <v>20</v>
      </c>
      <c r="M78" s="89">
        <v>42177</v>
      </c>
      <c r="N78" s="43"/>
      <c r="O78" s="43"/>
      <c r="P78" s="44"/>
      <c r="Q78" s="34"/>
      <c r="R78" s="37" t="s">
        <v>663</v>
      </c>
      <c r="S78" s="37" t="s">
        <v>88</v>
      </c>
      <c r="T78" s="64" t="s">
        <v>86</v>
      </c>
      <c r="U78" s="37" t="s">
        <v>607</v>
      </c>
    </row>
    <row r="79" spans="1:21" ht="66.75" customHeight="1" x14ac:dyDescent="0.2">
      <c r="A79" s="53">
        <v>75</v>
      </c>
      <c r="B79" s="72" t="s">
        <v>522</v>
      </c>
      <c r="C79" s="69" t="s">
        <v>523</v>
      </c>
      <c r="D79" s="37" t="s">
        <v>72</v>
      </c>
      <c r="E79" s="40" t="s">
        <v>608</v>
      </c>
      <c r="F79" s="159">
        <v>5523831</v>
      </c>
      <c r="G79" s="296" t="s">
        <v>524</v>
      </c>
      <c r="H79" s="42">
        <v>800022596</v>
      </c>
      <c r="I79" s="183">
        <v>4</v>
      </c>
      <c r="J79" s="31">
        <v>42165</v>
      </c>
      <c r="K79" s="89">
        <v>42177</v>
      </c>
      <c r="L79" s="78">
        <v>20</v>
      </c>
      <c r="M79" s="89">
        <v>42190</v>
      </c>
      <c r="N79" s="43"/>
      <c r="O79" s="43"/>
      <c r="P79" s="44"/>
      <c r="Q79" s="34"/>
      <c r="R79" s="37" t="s">
        <v>661</v>
      </c>
      <c r="S79" s="37" t="s">
        <v>133</v>
      </c>
      <c r="T79" s="46" t="s">
        <v>78</v>
      </c>
      <c r="U79" s="37" t="s">
        <v>607</v>
      </c>
    </row>
    <row r="80" spans="1:21" ht="133.5" customHeight="1" x14ac:dyDescent="0.2">
      <c r="A80" s="53">
        <v>76</v>
      </c>
      <c r="B80" s="66" t="s">
        <v>563</v>
      </c>
      <c r="C80" s="69" t="s">
        <v>526</v>
      </c>
      <c r="D80" s="37" t="s">
        <v>72</v>
      </c>
      <c r="E80" s="40" t="s">
        <v>608</v>
      </c>
      <c r="F80" s="159">
        <v>21129400</v>
      </c>
      <c r="G80" s="296" t="s">
        <v>527</v>
      </c>
      <c r="H80" s="47">
        <v>79338886</v>
      </c>
      <c r="I80" s="183">
        <v>8</v>
      </c>
      <c r="J80" s="31">
        <v>42165</v>
      </c>
      <c r="K80" s="89">
        <v>42179</v>
      </c>
      <c r="L80" s="78" t="s">
        <v>708</v>
      </c>
      <c r="M80" s="89">
        <v>42221</v>
      </c>
      <c r="N80" s="43" t="s">
        <v>709</v>
      </c>
      <c r="O80" s="89">
        <v>42255</v>
      </c>
      <c r="P80" s="44"/>
      <c r="Q80" s="34"/>
      <c r="R80" s="37" t="s">
        <v>693</v>
      </c>
      <c r="S80" s="37" t="s">
        <v>117</v>
      </c>
      <c r="T80" s="37" t="s">
        <v>116</v>
      </c>
      <c r="U80" s="37" t="s">
        <v>607</v>
      </c>
    </row>
    <row r="81" spans="1:21" ht="106.5" customHeight="1" x14ac:dyDescent="0.2">
      <c r="A81" s="53">
        <v>77</v>
      </c>
      <c r="B81" s="72" t="s">
        <v>525</v>
      </c>
      <c r="C81" s="69" t="s">
        <v>528</v>
      </c>
      <c r="D81" s="37" t="s">
        <v>72</v>
      </c>
      <c r="E81" s="40" t="s">
        <v>608</v>
      </c>
      <c r="F81" s="159">
        <v>3806622</v>
      </c>
      <c r="G81" s="296" t="s">
        <v>529</v>
      </c>
      <c r="H81" s="47">
        <v>900337975</v>
      </c>
      <c r="I81" s="183">
        <v>8</v>
      </c>
      <c r="J81" s="31">
        <v>42165</v>
      </c>
      <c r="K81" s="89">
        <v>42167</v>
      </c>
      <c r="L81" s="78">
        <v>30</v>
      </c>
      <c r="M81" s="89">
        <v>42213</v>
      </c>
      <c r="N81" s="43"/>
      <c r="O81" s="43"/>
      <c r="P81" s="44"/>
      <c r="Q81" s="34"/>
      <c r="R81" s="37" t="s">
        <v>663</v>
      </c>
      <c r="S81" s="37" t="s">
        <v>76</v>
      </c>
      <c r="T81" s="54" t="s">
        <v>75</v>
      </c>
      <c r="U81" s="37" t="s">
        <v>607</v>
      </c>
    </row>
    <row r="82" spans="1:21" ht="93.75" customHeight="1" x14ac:dyDescent="0.2">
      <c r="A82" s="53">
        <v>78</v>
      </c>
      <c r="B82" s="66" t="s">
        <v>531</v>
      </c>
      <c r="C82" s="69" t="s">
        <v>530</v>
      </c>
      <c r="D82" s="37" t="s">
        <v>65</v>
      </c>
      <c r="E82" s="40" t="s">
        <v>658</v>
      </c>
      <c r="F82" s="159">
        <v>636038053</v>
      </c>
      <c r="G82" s="296" t="s">
        <v>536</v>
      </c>
      <c r="H82" s="58">
        <v>830033498</v>
      </c>
      <c r="I82" s="183">
        <v>7</v>
      </c>
      <c r="J82" s="31">
        <v>42174</v>
      </c>
      <c r="K82" s="89">
        <v>42193</v>
      </c>
      <c r="L82" s="78">
        <v>300</v>
      </c>
      <c r="M82" s="89">
        <v>42497</v>
      </c>
      <c r="N82" s="43"/>
      <c r="O82" s="43"/>
      <c r="P82" s="44"/>
      <c r="Q82" s="34"/>
      <c r="R82" s="278" t="s">
        <v>665</v>
      </c>
      <c r="S82" s="37" t="s">
        <v>195</v>
      </c>
      <c r="T82" s="64" t="s">
        <v>194</v>
      </c>
      <c r="U82" s="37" t="s">
        <v>662</v>
      </c>
    </row>
    <row r="83" spans="1:21" ht="109.5" customHeight="1" x14ac:dyDescent="0.2">
      <c r="A83" s="53">
        <v>79</v>
      </c>
      <c r="B83" s="66" t="s">
        <v>532</v>
      </c>
      <c r="C83" s="69" t="s">
        <v>533</v>
      </c>
      <c r="D83" s="37" t="s">
        <v>464</v>
      </c>
      <c r="E83" s="33" t="s">
        <v>682</v>
      </c>
      <c r="F83" s="159">
        <v>80000000</v>
      </c>
      <c r="G83" s="296" t="s">
        <v>534</v>
      </c>
      <c r="H83" s="58">
        <v>860450022</v>
      </c>
      <c r="I83" s="183">
        <v>2</v>
      </c>
      <c r="J83" s="31">
        <v>42177</v>
      </c>
      <c r="K83" s="89">
        <v>42202</v>
      </c>
      <c r="L83" s="78">
        <v>240</v>
      </c>
      <c r="M83" s="89">
        <v>42446</v>
      </c>
      <c r="N83" s="43"/>
      <c r="O83" s="43"/>
      <c r="P83" s="44"/>
      <c r="Q83" s="34"/>
      <c r="R83" s="37" t="s">
        <v>710</v>
      </c>
      <c r="S83" s="37" t="s">
        <v>572</v>
      </c>
      <c r="T83" s="40" t="s">
        <v>568</v>
      </c>
      <c r="U83" s="37" t="s">
        <v>662</v>
      </c>
    </row>
    <row r="84" spans="1:21" ht="109.5" customHeight="1" x14ac:dyDescent="0.2">
      <c r="A84" s="53">
        <v>80</v>
      </c>
      <c r="B84" s="66" t="s">
        <v>535</v>
      </c>
      <c r="C84" s="69" t="s">
        <v>559</v>
      </c>
      <c r="D84" s="37" t="s">
        <v>65</v>
      </c>
      <c r="E84" s="40" t="s">
        <v>658</v>
      </c>
      <c r="F84" s="159">
        <v>121100000</v>
      </c>
      <c r="G84" s="296" t="s">
        <v>711</v>
      </c>
      <c r="H84" s="58">
        <v>860007759</v>
      </c>
      <c r="I84" s="183">
        <v>3</v>
      </c>
      <c r="J84" s="31">
        <v>42178</v>
      </c>
      <c r="K84" s="89">
        <v>42182</v>
      </c>
      <c r="L84" s="78">
        <v>240</v>
      </c>
      <c r="M84" s="89">
        <v>42426</v>
      </c>
      <c r="N84" s="43"/>
      <c r="O84" s="43"/>
      <c r="P84" s="44"/>
      <c r="Q84" s="34"/>
      <c r="R84" s="37" t="s">
        <v>712</v>
      </c>
      <c r="S84" s="37" t="s">
        <v>570</v>
      </c>
      <c r="T84" s="99" t="s">
        <v>567</v>
      </c>
      <c r="U84" s="37" t="s">
        <v>662</v>
      </c>
    </row>
    <row r="85" spans="1:21" ht="51" x14ac:dyDescent="0.2">
      <c r="A85" s="53">
        <v>81</v>
      </c>
      <c r="B85" s="66" t="s">
        <v>713</v>
      </c>
      <c r="C85" s="69" t="s">
        <v>714</v>
      </c>
      <c r="D85" s="37" t="s">
        <v>72</v>
      </c>
      <c r="E85" s="33" t="s">
        <v>682</v>
      </c>
      <c r="F85" s="159">
        <v>7500000</v>
      </c>
      <c r="G85" s="296" t="s">
        <v>715</v>
      </c>
      <c r="H85" s="58">
        <v>9053544</v>
      </c>
      <c r="I85" s="183">
        <v>5</v>
      </c>
      <c r="J85" s="31">
        <v>42178</v>
      </c>
      <c r="K85" s="89">
        <v>42187</v>
      </c>
      <c r="L85" s="78">
        <v>240</v>
      </c>
      <c r="M85" s="89">
        <v>42431</v>
      </c>
      <c r="N85" s="43"/>
      <c r="O85" s="43"/>
      <c r="P85" s="44"/>
      <c r="Q85" s="34"/>
      <c r="R85" s="278" t="s">
        <v>683</v>
      </c>
      <c r="S85" s="37" t="s">
        <v>668</v>
      </c>
      <c r="T85" s="46" t="s">
        <v>669</v>
      </c>
      <c r="U85" s="37" t="s">
        <v>662</v>
      </c>
    </row>
    <row r="86" spans="1:21" ht="106.5" customHeight="1" x14ac:dyDescent="0.2">
      <c r="A86" s="53">
        <v>82</v>
      </c>
      <c r="B86" s="66" t="s">
        <v>716</v>
      </c>
      <c r="C86" s="69" t="s">
        <v>538</v>
      </c>
      <c r="D86" s="37" t="s">
        <v>65</v>
      </c>
      <c r="E86" s="40" t="s">
        <v>658</v>
      </c>
      <c r="F86" s="159">
        <v>65000000</v>
      </c>
      <c r="G86" s="296" t="s">
        <v>539</v>
      </c>
      <c r="H86" s="47">
        <v>46676852</v>
      </c>
      <c r="I86" s="183">
        <v>7</v>
      </c>
      <c r="J86" s="31">
        <v>42178</v>
      </c>
      <c r="K86" s="89">
        <v>42179</v>
      </c>
      <c r="L86" s="78">
        <v>300</v>
      </c>
      <c r="M86" s="89">
        <v>42483</v>
      </c>
      <c r="N86" s="43"/>
      <c r="O86" s="43"/>
      <c r="P86" s="44"/>
      <c r="Q86" s="34"/>
      <c r="R86" s="278" t="s">
        <v>665</v>
      </c>
      <c r="S86" s="37" t="s">
        <v>195</v>
      </c>
      <c r="T86" s="64" t="s">
        <v>194</v>
      </c>
      <c r="U86" s="37" t="s">
        <v>662</v>
      </c>
    </row>
    <row r="87" spans="1:21" ht="89.25" x14ac:dyDescent="0.2">
      <c r="A87" s="53">
        <v>83</v>
      </c>
      <c r="B87" s="66" t="s">
        <v>717</v>
      </c>
      <c r="C87" s="69" t="s">
        <v>540</v>
      </c>
      <c r="D87" s="37" t="s">
        <v>65</v>
      </c>
      <c r="E87" s="40" t="s">
        <v>658</v>
      </c>
      <c r="F87" s="159">
        <v>65000000</v>
      </c>
      <c r="G87" s="296" t="s">
        <v>541</v>
      </c>
      <c r="H87" s="47">
        <v>13495039</v>
      </c>
      <c r="I87" s="183">
        <v>8</v>
      </c>
      <c r="J87" s="31">
        <v>42179</v>
      </c>
      <c r="K87" s="89">
        <v>42179</v>
      </c>
      <c r="L87" s="78">
        <v>300</v>
      </c>
      <c r="M87" s="89">
        <v>42483</v>
      </c>
      <c r="N87" s="43"/>
      <c r="O87" s="43"/>
      <c r="P87" s="44"/>
      <c r="Q87" s="34"/>
      <c r="R87" s="278" t="s">
        <v>665</v>
      </c>
      <c r="S87" s="37" t="s">
        <v>195</v>
      </c>
      <c r="T87" s="64" t="s">
        <v>194</v>
      </c>
      <c r="U87" s="37" t="s">
        <v>662</v>
      </c>
    </row>
    <row r="88" spans="1:21" ht="121.5" customHeight="1" x14ac:dyDescent="0.2">
      <c r="A88" s="53">
        <v>84</v>
      </c>
      <c r="B88" s="66" t="s">
        <v>718</v>
      </c>
      <c r="C88" s="69" t="s">
        <v>560</v>
      </c>
      <c r="D88" s="37" t="s">
        <v>65</v>
      </c>
      <c r="E88" s="40" t="s">
        <v>658</v>
      </c>
      <c r="F88" s="159">
        <v>45000000</v>
      </c>
      <c r="G88" s="296" t="s">
        <v>555</v>
      </c>
      <c r="H88" s="47">
        <v>51937099</v>
      </c>
      <c r="I88" s="183">
        <v>6</v>
      </c>
      <c r="J88" s="31">
        <v>42179</v>
      </c>
      <c r="K88" s="89">
        <v>42181</v>
      </c>
      <c r="L88" s="78">
        <v>180</v>
      </c>
      <c r="M88" s="89">
        <v>42366</v>
      </c>
      <c r="N88" s="43">
        <v>60</v>
      </c>
      <c r="O88" s="89">
        <v>42241</v>
      </c>
      <c r="P88" s="44"/>
      <c r="Q88" s="34"/>
      <c r="R88" s="37" t="s">
        <v>659</v>
      </c>
      <c r="S88" s="37" t="s">
        <v>573</v>
      </c>
      <c r="T88" s="37" t="s">
        <v>566</v>
      </c>
      <c r="U88" s="64" t="s">
        <v>719</v>
      </c>
    </row>
    <row r="89" spans="1:21" ht="77.25" customHeight="1" x14ac:dyDescent="0.2">
      <c r="A89" s="53">
        <v>85</v>
      </c>
      <c r="B89" s="66" t="s">
        <v>720</v>
      </c>
      <c r="C89" s="69" t="s">
        <v>542</v>
      </c>
      <c r="D89" s="37" t="s">
        <v>65</v>
      </c>
      <c r="E89" s="40" t="s">
        <v>658</v>
      </c>
      <c r="F89" s="159">
        <v>9325000</v>
      </c>
      <c r="G89" s="296" t="s">
        <v>543</v>
      </c>
      <c r="H89" s="47">
        <v>52447515</v>
      </c>
      <c r="I89" s="183">
        <v>1</v>
      </c>
      <c r="J89" s="31">
        <v>42179</v>
      </c>
      <c r="K89" s="89">
        <v>42180</v>
      </c>
      <c r="L89" s="78">
        <v>150</v>
      </c>
      <c r="M89" s="89">
        <v>42332</v>
      </c>
      <c r="N89" s="43"/>
      <c r="O89" s="43"/>
      <c r="P89" s="44"/>
      <c r="Q89" s="34"/>
      <c r="R89" s="37" t="s">
        <v>681</v>
      </c>
      <c r="S89" s="37" t="s">
        <v>556</v>
      </c>
      <c r="T89" s="102" t="s">
        <v>564</v>
      </c>
      <c r="U89" s="37" t="s">
        <v>662</v>
      </c>
    </row>
    <row r="90" spans="1:21" ht="89.25" x14ac:dyDescent="0.2">
      <c r="A90" s="53">
        <v>86</v>
      </c>
      <c r="B90" s="66" t="s">
        <v>721</v>
      </c>
      <c r="C90" s="37" t="s">
        <v>550</v>
      </c>
      <c r="D90" s="37" t="s">
        <v>65</v>
      </c>
      <c r="E90" s="40" t="s">
        <v>658</v>
      </c>
      <c r="F90" s="159">
        <v>10500000</v>
      </c>
      <c r="G90" s="296" t="s">
        <v>558</v>
      </c>
      <c r="H90" s="47">
        <v>19424194</v>
      </c>
      <c r="I90" s="183">
        <v>1</v>
      </c>
      <c r="J90" s="31">
        <v>42179</v>
      </c>
      <c r="K90" s="89">
        <v>42186</v>
      </c>
      <c r="L90" s="78">
        <v>210</v>
      </c>
      <c r="M90" s="89">
        <v>42398</v>
      </c>
      <c r="N90" s="43"/>
      <c r="O90" s="43"/>
      <c r="P90" s="44"/>
      <c r="Q90" s="34"/>
      <c r="R90" s="278" t="s">
        <v>665</v>
      </c>
      <c r="S90" s="37" t="s">
        <v>76</v>
      </c>
      <c r="T90" s="54" t="s">
        <v>75</v>
      </c>
      <c r="U90" s="37" t="s">
        <v>662</v>
      </c>
    </row>
    <row r="91" spans="1:21" ht="72" customHeight="1" x14ac:dyDescent="0.2">
      <c r="A91" s="53">
        <v>87</v>
      </c>
      <c r="B91" s="66" t="s">
        <v>722</v>
      </c>
      <c r="C91" s="69" t="s">
        <v>544</v>
      </c>
      <c r="D91" s="37" t="s">
        <v>65</v>
      </c>
      <c r="E91" s="40" t="s">
        <v>658</v>
      </c>
      <c r="F91" s="159">
        <v>9325000</v>
      </c>
      <c r="G91" s="296" t="s">
        <v>545</v>
      </c>
      <c r="H91" s="47">
        <v>19267901</v>
      </c>
      <c r="I91" s="183">
        <v>7</v>
      </c>
      <c r="J91" s="31">
        <v>42179</v>
      </c>
      <c r="K91" s="89">
        <v>42180</v>
      </c>
      <c r="L91" s="78">
        <v>150</v>
      </c>
      <c r="M91" s="89">
        <v>42332</v>
      </c>
      <c r="N91" s="43"/>
      <c r="O91" s="43"/>
      <c r="P91" s="44"/>
      <c r="Q91" s="34"/>
      <c r="R91" s="37" t="s">
        <v>681</v>
      </c>
      <c r="S91" s="37" t="s">
        <v>556</v>
      </c>
      <c r="T91" s="102" t="s">
        <v>564</v>
      </c>
      <c r="U91" s="37" t="s">
        <v>662</v>
      </c>
    </row>
    <row r="92" spans="1:21" ht="84.75" customHeight="1" x14ac:dyDescent="0.2">
      <c r="A92" s="53">
        <v>88</v>
      </c>
      <c r="B92" s="66" t="s">
        <v>723</v>
      </c>
      <c r="C92" s="69" t="s">
        <v>551</v>
      </c>
      <c r="D92" s="37" t="s">
        <v>65</v>
      </c>
      <c r="E92" s="40" t="s">
        <v>658</v>
      </c>
      <c r="F92" s="159">
        <v>10000000</v>
      </c>
      <c r="G92" s="296" t="s">
        <v>554</v>
      </c>
      <c r="H92" s="47">
        <v>52235022</v>
      </c>
      <c r="I92" s="183">
        <v>0</v>
      </c>
      <c r="J92" s="31">
        <v>42179</v>
      </c>
      <c r="K92" s="89">
        <v>42181</v>
      </c>
      <c r="L92" s="78">
        <v>150</v>
      </c>
      <c r="M92" s="89">
        <v>42333</v>
      </c>
      <c r="N92" s="298"/>
      <c r="O92" s="43"/>
      <c r="P92" s="44"/>
      <c r="Q92" s="34"/>
      <c r="R92" s="37" t="s">
        <v>681</v>
      </c>
      <c r="S92" s="37" t="s">
        <v>88</v>
      </c>
      <c r="T92" s="64" t="s">
        <v>86</v>
      </c>
      <c r="U92" s="37" t="s">
        <v>662</v>
      </c>
    </row>
    <row r="93" spans="1:21" ht="84.75" customHeight="1" x14ac:dyDescent="0.2">
      <c r="A93" s="53">
        <v>89</v>
      </c>
      <c r="B93" s="66" t="s">
        <v>724</v>
      </c>
      <c r="C93" s="69" t="s">
        <v>547</v>
      </c>
      <c r="D93" s="37" t="s">
        <v>65</v>
      </c>
      <c r="E93" s="40" t="s">
        <v>658</v>
      </c>
      <c r="F93" s="159">
        <v>36000000</v>
      </c>
      <c r="G93" s="296" t="s">
        <v>557</v>
      </c>
      <c r="H93" s="47">
        <v>52323379</v>
      </c>
      <c r="I93" s="183">
        <v>1</v>
      </c>
      <c r="J93" s="31">
        <v>42179</v>
      </c>
      <c r="K93" s="89">
        <v>42180</v>
      </c>
      <c r="L93" s="78">
        <v>180</v>
      </c>
      <c r="M93" s="89">
        <v>42362</v>
      </c>
      <c r="N93" s="43"/>
      <c r="O93" s="43"/>
      <c r="P93" s="44"/>
      <c r="Q93" s="34"/>
      <c r="R93" s="37" t="s">
        <v>659</v>
      </c>
      <c r="S93" s="37" t="s">
        <v>256</v>
      </c>
      <c r="T93" s="64" t="s">
        <v>190</v>
      </c>
      <c r="U93" s="37" t="s">
        <v>662</v>
      </c>
    </row>
    <row r="94" spans="1:21" ht="119.25" customHeight="1" x14ac:dyDescent="0.2">
      <c r="A94" s="53">
        <v>90</v>
      </c>
      <c r="B94" s="66" t="s">
        <v>725</v>
      </c>
      <c r="C94" s="69" t="s">
        <v>553</v>
      </c>
      <c r="D94" s="37" t="s">
        <v>65</v>
      </c>
      <c r="E94" s="40" t="s">
        <v>658</v>
      </c>
      <c r="F94" s="159">
        <v>50309496</v>
      </c>
      <c r="G94" s="296" t="s">
        <v>549</v>
      </c>
      <c r="H94" s="58">
        <v>27615392</v>
      </c>
      <c r="I94" s="183">
        <v>0</v>
      </c>
      <c r="J94" s="31">
        <v>42179</v>
      </c>
      <c r="K94" s="89">
        <v>42187</v>
      </c>
      <c r="L94" s="78">
        <v>180</v>
      </c>
      <c r="M94" s="89">
        <v>42369</v>
      </c>
      <c r="N94" s="43"/>
      <c r="O94" s="43"/>
      <c r="P94" s="44"/>
      <c r="Q94" s="34"/>
      <c r="R94" s="37" t="s">
        <v>659</v>
      </c>
      <c r="S94" s="37" t="s">
        <v>574</v>
      </c>
      <c r="T94" s="102" t="s">
        <v>565</v>
      </c>
      <c r="U94" s="37" t="s">
        <v>662</v>
      </c>
    </row>
    <row r="95" spans="1:21" ht="54.75" customHeight="1" x14ac:dyDescent="0.2">
      <c r="A95" s="53">
        <v>91</v>
      </c>
      <c r="B95" s="66" t="s">
        <v>726</v>
      </c>
      <c r="C95" s="189" t="s">
        <v>727</v>
      </c>
      <c r="D95" s="37" t="s">
        <v>65</v>
      </c>
      <c r="E95" s="40" t="s">
        <v>658</v>
      </c>
      <c r="F95" s="159">
        <v>30000000</v>
      </c>
      <c r="G95" s="296" t="s">
        <v>552</v>
      </c>
      <c r="H95" s="58">
        <v>57422984</v>
      </c>
      <c r="I95" s="183">
        <v>0</v>
      </c>
      <c r="J95" s="31">
        <v>42179</v>
      </c>
      <c r="K95" s="89">
        <v>42188</v>
      </c>
      <c r="L95" s="78">
        <v>180</v>
      </c>
      <c r="M95" s="89">
        <v>42369</v>
      </c>
      <c r="N95" s="43"/>
      <c r="O95" s="43"/>
      <c r="P95" s="44"/>
      <c r="Q95" s="34"/>
      <c r="R95" s="37" t="s">
        <v>659</v>
      </c>
      <c r="S95" s="37" t="s">
        <v>574</v>
      </c>
      <c r="T95" s="102" t="s">
        <v>565</v>
      </c>
      <c r="U95" s="37" t="s">
        <v>662</v>
      </c>
    </row>
    <row r="96" spans="1:21" ht="89.25" x14ac:dyDescent="0.2">
      <c r="A96" s="53">
        <v>92</v>
      </c>
      <c r="B96" s="206" t="s">
        <v>612</v>
      </c>
      <c r="C96" s="37" t="s">
        <v>627</v>
      </c>
      <c r="D96" s="37" t="s">
        <v>642</v>
      </c>
      <c r="E96" s="40" t="s">
        <v>658</v>
      </c>
      <c r="F96" s="159">
        <v>74636256</v>
      </c>
      <c r="G96" s="301" t="s">
        <v>671</v>
      </c>
      <c r="H96" s="299">
        <v>899999115</v>
      </c>
      <c r="I96" s="183">
        <v>8</v>
      </c>
      <c r="J96" s="43">
        <v>42187</v>
      </c>
      <c r="K96" s="89">
        <v>42195</v>
      </c>
      <c r="L96" s="78">
        <v>365</v>
      </c>
      <c r="M96" s="89">
        <v>42560</v>
      </c>
      <c r="N96" s="43"/>
      <c r="O96" s="43"/>
      <c r="P96" s="44"/>
      <c r="Q96" s="34"/>
      <c r="R96" s="278" t="s">
        <v>665</v>
      </c>
      <c r="S96" s="46" t="s">
        <v>195</v>
      </c>
      <c r="T96" s="37" t="s">
        <v>194</v>
      </c>
      <c r="U96" s="46" t="s">
        <v>662</v>
      </c>
    </row>
    <row r="97" spans="1:21" ht="84" customHeight="1" x14ac:dyDescent="0.2">
      <c r="A97" s="53">
        <v>93</v>
      </c>
      <c r="B97" s="206" t="s">
        <v>613</v>
      </c>
      <c r="C97" s="37" t="s">
        <v>628</v>
      </c>
      <c r="D97" s="37" t="s">
        <v>72</v>
      </c>
      <c r="E97" s="33" t="s">
        <v>682</v>
      </c>
      <c r="F97" s="159">
        <v>24304320</v>
      </c>
      <c r="G97" s="296" t="s">
        <v>644</v>
      </c>
      <c r="H97" s="136">
        <v>830133093</v>
      </c>
      <c r="I97" s="183">
        <v>7</v>
      </c>
      <c r="J97" s="43">
        <v>42187</v>
      </c>
      <c r="K97" s="89">
        <v>42198</v>
      </c>
      <c r="L97" s="78">
        <v>365</v>
      </c>
      <c r="M97" s="89">
        <v>42563</v>
      </c>
      <c r="N97" s="43"/>
      <c r="O97" s="43"/>
      <c r="P97" s="44"/>
      <c r="Q97" s="34"/>
      <c r="R97" s="278" t="s">
        <v>693</v>
      </c>
      <c r="S97" s="37" t="s">
        <v>76</v>
      </c>
      <c r="T97" s="54" t="s">
        <v>75</v>
      </c>
      <c r="U97" s="37" t="s">
        <v>662</v>
      </c>
    </row>
    <row r="98" spans="1:21" ht="62.25" customHeight="1" x14ac:dyDescent="0.2">
      <c r="A98" s="53">
        <v>94</v>
      </c>
      <c r="B98" s="206" t="s">
        <v>614</v>
      </c>
      <c r="C98" s="37" t="s">
        <v>629</v>
      </c>
      <c r="D98" s="37" t="s">
        <v>72</v>
      </c>
      <c r="E98" s="40" t="s">
        <v>658</v>
      </c>
      <c r="F98" s="159">
        <v>8500000</v>
      </c>
      <c r="G98" s="296" t="s">
        <v>645</v>
      </c>
      <c r="H98" s="136">
        <v>79655519</v>
      </c>
      <c r="I98" s="183">
        <v>9</v>
      </c>
      <c r="J98" s="43">
        <v>42201</v>
      </c>
      <c r="K98" s="89">
        <v>42214</v>
      </c>
      <c r="L98" s="78">
        <v>90</v>
      </c>
      <c r="M98" s="89">
        <v>42306</v>
      </c>
      <c r="N98" s="43"/>
      <c r="O98" s="43"/>
      <c r="P98" s="44"/>
      <c r="Q98" s="34"/>
      <c r="R98" s="278" t="s">
        <v>661</v>
      </c>
      <c r="S98" s="37" t="s">
        <v>133</v>
      </c>
      <c r="T98" s="46" t="s">
        <v>78</v>
      </c>
      <c r="U98" s="37" t="s">
        <v>662</v>
      </c>
    </row>
    <row r="99" spans="1:21" ht="70.5" customHeight="1" x14ac:dyDescent="0.2">
      <c r="A99" s="53">
        <v>95</v>
      </c>
      <c r="B99" s="206" t="s">
        <v>615</v>
      </c>
      <c r="C99" s="37" t="s">
        <v>630</v>
      </c>
      <c r="D99" s="37" t="s">
        <v>464</v>
      </c>
      <c r="E99" s="40" t="s">
        <v>658</v>
      </c>
      <c r="F99" s="159">
        <v>80000000</v>
      </c>
      <c r="G99" s="296" t="s">
        <v>646</v>
      </c>
      <c r="H99" s="136">
        <v>860006543</v>
      </c>
      <c r="I99" s="183">
        <v>5</v>
      </c>
      <c r="J99" s="43">
        <v>42206</v>
      </c>
      <c r="K99" s="89">
        <v>42216</v>
      </c>
      <c r="L99" s="78">
        <v>240</v>
      </c>
      <c r="M99" s="89">
        <v>42459</v>
      </c>
      <c r="N99" s="43"/>
      <c r="O99" s="43"/>
      <c r="P99" s="44"/>
      <c r="Q99" s="34"/>
      <c r="R99" s="278" t="s">
        <v>688</v>
      </c>
      <c r="S99" s="37" t="s">
        <v>572</v>
      </c>
      <c r="T99" s="208" t="s">
        <v>657</v>
      </c>
      <c r="U99" s="37" t="s">
        <v>662</v>
      </c>
    </row>
    <row r="100" spans="1:21" ht="67.5" customHeight="1" x14ac:dyDescent="0.2">
      <c r="A100" s="53">
        <v>96</v>
      </c>
      <c r="B100" s="206" t="s">
        <v>616</v>
      </c>
      <c r="C100" s="37" t="s">
        <v>631</v>
      </c>
      <c r="D100" s="37" t="s">
        <v>72</v>
      </c>
      <c r="E100" s="40" t="s">
        <v>658</v>
      </c>
      <c r="F100" s="159">
        <v>28525264</v>
      </c>
      <c r="G100" s="296" t="s">
        <v>647</v>
      </c>
      <c r="H100" s="329">
        <v>800012186</v>
      </c>
      <c r="I100" s="183">
        <v>5</v>
      </c>
      <c r="J100" s="43">
        <v>42208</v>
      </c>
      <c r="K100" s="89">
        <v>42214</v>
      </c>
      <c r="L100" s="78">
        <v>365</v>
      </c>
      <c r="M100" s="89">
        <v>42579</v>
      </c>
      <c r="N100" s="43"/>
      <c r="O100" s="43"/>
      <c r="P100" s="44"/>
      <c r="Q100" s="34"/>
      <c r="R100" s="278" t="s">
        <v>693</v>
      </c>
      <c r="S100" s="37" t="s">
        <v>76</v>
      </c>
      <c r="T100" s="54" t="s">
        <v>75</v>
      </c>
      <c r="U100" s="37" t="s">
        <v>662</v>
      </c>
    </row>
    <row r="101" spans="1:21" ht="79.5" customHeight="1" x14ac:dyDescent="0.2">
      <c r="A101" s="44">
        <v>97</v>
      </c>
      <c r="B101" s="206" t="s">
        <v>617</v>
      </c>
      <c r="C101" s="37" t="s">
        <v>632</v>
      </c>
      <c r="D101" s="37" t="s">
        <v>464</v>
      </c>
      <c r="E101" s="40" t="s">
        <v>658</v>
      </c>
      <c r="F101" s="159">
        <v>93503505</v>
      </c>
      <c r="G101" s="296" t="s">
        <v>648</v>
      </c>
      <c r="H101" s="329">
        <v>830075011</v>
      </c>
      <c r="I101" s="183">
        <v>4</v>
      </c>
      <c r="J101" s="43">
        <v>42213</v>
      </c>
      <c r="K101" s="89">
        <v>42221</v>
      </c>
      <c r="L101" s="78">
        <v>150</v>
      </c>
      <c r="M101" s="89">
        <v>42373</v>
      </c>
      <c r="N101" s="43"/>
      <c r="O101" s="43"/>
      <c r="P101" s="44"/>
      <c r="Q101" s="34"/>
      <c r="R101" s="278" t="s">
        <v>705</v>
      </c>
      <c r="S101" s="37" t="s">
        <v>133</v>
      </c>
      <c r="T101" s="46" t="s">
        <v>78</v>
      </c>
      <c r="U101" s="37" t="s">
        <v>662</v>
      </c>
    </row>
    <row r="102" spans="1:21" ht="121.5" customHeight="1" x14ac:dyDescent="0.2">
      <c r="A102" s="44">
        <v>98</v>
      </c>
      <c r="B102" s="206" t="s">
        <v>618</v>
      </c>
      <c r="C102" s="37" t="s">
        <v>633</v>
      </c>
      <c r="D102" s="37" t="s">
        <v>72</v>
      </c>
      <c r="E102" s="40" t="s">
        <v>658</v>
      </c>
      <c r="F102" s="159">
        <v>10000000</v>
      </c>
      <c r="G102" s="296" t="s">
        <v>649</v>
      </c>
      <c r="H102" s="47">
        <v>800109060</v>
      </c>
      <c r="I102" s="183">
        <v>3</v>
      </c>
      <c r="J102" s="43">
        <v>42219</v>
      </c>
      <c r="K102" s="89">
        <v>42228</v>
      </c>
      <c r="L102" s="78">
        <v>365</v>
      </c>
      <c r="M102" s="89">
        <v>42593</v>
      </c>
      <c r="N102" s="43"/>
      <c r="O102" s="43"/>
      <c r="P102" s="44"/>
      <c r="Q102" s="34"/>
      <c r="R102" s="278" t="s">
        <v>693</v>
      </c>
      <c r="S102" s="37" t="s">
        <v>76</v>
      </c>
      <c r="T102" s="54" t="s">
        <v>75</v>
      </c>
      <c r="U102" s="37" t="s">
        <v>662</v>
      </c>
    </row>
    <row r="103" spans="1:21" ht="51" x14ac:dyDescent="0.2">
      <c r="A103" s="44">
        <v>99</v>
      </c>
      <c r="B103" s="206" t="s">
        <v>619</v>
      </c>
      <c r="C103" s="37" t="s">
        <v>634</v>
      </c>
      <c r="D103" s="37" t="s">
        <v>65</v>
      </c>
      <c r="E103" s="40" t="s">
        <v>608</v>
      </c>
      <c r="F103" s="159">
        <v>283000</v>
      </c>
      <c r="G103" s="296" t="s">
        <v>328</v>
      </c>
      <c r="H103" s="58">
        <v>800245133</v>
      </c>
      <c r="I103" s="183">
        <v>5</v>
      </c>
      <c r="J103" s="43">
        <v>42221</v>
      </c>
      <c r="K103" s="89">
        <v>42228</v>
      </c>
      <c r="L103" s="78">
        <v>365</v>
      </c>
      <c r="M103" s="89">
        <v>42593</v>
      </c>
      <c r="N103" s="43"/>
      <c r="O103" s="43"/>
      <c r="P103" s="44"/>
      <c r="Q103" s="34"/>
      <c r="R103" s="278" t="s">
        <v>661</v>
      </c>
      <c r="S103" s="37" t="s">
        <v>656</v>
      </c>
      <c r="T103" s="46" t="s">
        <v>78</v>
      </c>
      <c r="U103" s="37" t="s">
        <v>662</v>
      </c>
    </row>
    <row r="104" spans="1:21" ht="63.75" x14ac:dyDescent="0.2">
      <c r="A104" s="44">
        <v>100</v>
      </c>
      <c r="B104" s="330" t="s">
        <v>620</v>
      </c>
      <c r="C104" s="37" t="s">
        <v>635</v>
      </c>
      <c r="D104" s="37" t="s">
        <v>72</v>
      </c>
      <c r="E104" s="40" t="s">
        <v>608</v>
      </c>
      <c r="F104" s="159">
        <v>12208724</v>
      </c>
      <c r="G104" s="296" t="s">
        <v>650</v>
      </c>
      <c r="H104" s="58">
        <v>890900267</v>
      </c>
      <c r="I104" s="183">
        <v>0</v>
      </c>
      <c r="J104" s="43">
        <v>42226</v>
      </c>
      <c r="K104" s="89">
        <v>42230</v>
      </c>
      <c r="L104" s="78" t="s">
        <v>176</v>
      </c>
      <c r="M104" s="89">
        <v>42254</v>
      </c>
      <c r="N104" s="43"/>
      <c r="O104" s="43"/>
      <c r="P104" s="44"/>
      <c r="Q104" s="34"/>
      <c r="R104" s="278" t="s">
        <v>663</v>
      </c>
      <c r="S104" s="37" t="s">
        <v>88</v>
      </c>
      <c r="T104" s="64" t="s">
        <v>86</v>
      </c>
      <c r="U104" s="37" t="s">
        <v>607</v>
      </c>
    </row>
    <row r="105" spans="1:21" ht="66" customHeight="1" x14ac:dyDescent="0.2">
      <c r="A105" s="44">
        <v>101</v>
      </c>
      <c r="B105" s="206" t="s">
        <v>621</v>
      </c>
      <c r="C105" s="37" t="s">
        <v>636</v>
      </c>
      <c r="D105" s="37" t="s">
        <v>65</v>
      </c>
      <c r="E105" s="40" t="s">
        <v>608</v>
      </c>
      <c r="F105" s="159">
        <v>817996</v>
      </c>
      <c r="G105" s="296" t="s">
        <v>241</v>
      </c>
      <c r="H105" s="329">
        <v>860001022</v>
      </c>
      <c r="I105" s="183">
        <v>7</v>
      </c>
      <c r="J105" s="43">
        <v>42226</v>
      </c>
      <c r="K105" s="89">
        <v>42227</v>
      </c>
      <c r="L105" s="78">
        <v>365</v>
      </c>
      <c r="M105" s="89">
        <v>42592</v>
      </c>
      <c r="N105" s="43"/>
      <c r="O105" s="43"/>
      <c r="P105" s="44"/>
      <c r="Q105" s="34"/>
      <c r="R105" s="278" t="s">
        <v>661</v>
      </c>
      <c r="S105" s="147" t="s">
        <v>133</v>
      </c>
      <c r="T105" s="64" t="s">
        <v>78</v>
      </c>
      <c r="U105" s="147" t="s">
        <v>662</v>
      </c>
    </row>
    <row r="106" spans="1:21" ht="76.5" x14ac:dyDescent="0.2">
      <c r="A106" s="44">
        <v>102</v>
      </c>
      <c r="B106" s="206" t="s">
        <v>622</v>
      </c>
      <c r="C106" s="37" t="s">
        <v>637</v>
      </c>
      <c r="D106" s="37" t="s">
        <v>65</v>
      </c>
      <c r="E106" s="40" t="s">
        <v>658</v>
      </c>
      <c r="F106" s="159">
        <v>12702000</v>
      </c>
      <c r="G106" s="296" t="s">
        <v>651</v>
      </c>
      <c r="H106" s="58">
        <v>900154219</v>
      </c>
      <c r="I106" s="183">
        <v>1</v>
      </c>
      <c r="J106" s="43">
        <v>42234</v>
      </c>
      <c r="K106" s="89">
        <v>42248</v>
      </c>
      <c r="L106" s="78">
        <v>90</v>
      </c>
      <c r="M106" s="89">
        <v>42338</v>
      </c>
      <c r="N106" s="43"/>
      <c r="O106" s="43"/>
      <c r="P106" s="44"/>
      <c r="Q106" s="34"/>
      <c r="R106" s="278" t="s">
        <v>665</v>
      </c>
      <c r="S106" s="37" t="s">
        <v>76</v>
      </c>
      <c r="T106" s="54" t="s">
        <v>75</v>
      </c>
      <c r="U106" s="147" t="s">
        <v>662</v>
      </c>
    </row>
    <row r="107" spans="1:21" ht="82.5" customHeight="1" x14ac:dyDescent="0.2">
      <c r="A107" s="44">
        <v>103</v>
      </c>
      <c r="B107" s="330" t="s">
        <v>623</v>
      </c>
      <c r="C107" s="37" t="s">
        <v>638</v>
      </c>
      <c r="D107" s="37" t="s">
        <v>72</v>
      </c>
      <c r="E107" s="40" t="s">
        <v>608</v>
      </c>
      <c r="F107" s="159">
        <v>16870000</v>
      </c>
      <c r="G107" s="296" t="s">
        <v>652</v>
      </c>
      <c r="H107" s="58">
        <v>900581977</v>
      </c>
      <c r="I107" s="183">
        <v>7</v>
      </c>
      <c r="J107" s="43">
        <v>42237</v>
      </c>
      <c r="K107" s="89">
        <v>42244</v>
      </c>
      <c r="L107" s="78">
        <v>15</v>
      </c>
      <c r="M107" s="89">
        <v>42258</v>
      </c>
      <c r="N107" s="43"/>
      <c r="O107" s="43"/>
      <c r="P107" s="44"/>
      <c r="Q107" s="34"/>
      <c r="R107" s="278" t="s">
        <v>665</v>
      </c>
      <c r="S107" s="46" t="s">
        <v>117</v>
      </c>
      <c r="T107" s="37" t="s">
        <v>116</v>
      </c>
      <c r="U107" s="46" t="s">
        <v>607</v>
      </c>
    </row>
    <row r="108" spans="1:21" ht="81.75" customHeight="1" x14ac:dyDescent="0.2">
      <c r="A108" s="44">
        <v>104</v>
      </c>
      <c r="B108" s="206" t="s">
        <v>624</v>
      </c>
      <c r="C108" s="37" t="s">
        <v>639</v>
      </c>
      <c r="D108" s="37" t="s">
        <v>465</v>
      </c>
      <c r="E108" s="40" t="s">
        <v>608</v>
      </c>
      <c r="F108" s="159">
        <v>61682688</v>
      </c>
      <c r="G108" s="296" t="s">
        <v>653</v>
      </c>
      <c r="H108" s="58">
        <v>900668014</v>
      </c>
      <c r="I108" s="183">
        <v>5</v>
      </c>
      <c r="J108" s="43">
        <v>42240</v>
      </c>
      <c r="K108" s="89">
        <v>42244</v>
      </c>
      <c r="L108" s="78">
        <v>45</v>
      </c>
      <c r="M108" s="89">
        <v>42288</v>
      </c>
      <c r="N108" s="43"/>
      <c r="O108" s="43"/>
      <c r="P108" s="44"/>
      <c r="Q108" s="34"/>
      <c r="R108" s="278" t="s">
        <v>665</v>
      </c>
      <c r="S108" s="37" t="s">
        <v>76</v>
      </c>
      <c r="T108" s="54" t="s">
        <v>75</v>
      </c>
      <c r="U108" s="37" t="s">
        <v>728</v>
      </c>
    </row>
    <row r="109" spans="1:21" ht="78.75" customHeight="1" x14ac:dyDescent="0.2">
      <c r="A109" s="44">
        <v>105</v>
      </c>
      <c r="B109" s="206" t="s">
        <v>625</v>
      </c>
      <c r="C109" s="37" t="s">
        <v>640</v>
      </c>
      <c r="D109" s="37" t="s">
        <v>314</v>
      </c>
      <c r="E109" s="40" t="s">
        <v>643</v>
      </c>
      <c r="F109" s="159">
        <v>325555091</v>
      </c>
      <c r="G109" s="296" t="s">
        <v>654</v>
      </c>
      <c r="H109" s="58">
        <v>860002184</v>
      </c>
      <c r="I109" s="183">
        <v>6</v>
      </c>
      <c r="J109" s="43">
        <v>42241</v>
      </c>
      <c r="K109" s="89">
        <v>42271</v>
      </c>
      <c r="L109" s="78">
        <v>365</v>
      </c>
      <c r="M109" s="89">
        <v>42636</v>
      </c>
      <c r="N109" s="43"/>
      <c r="O109" s="43"/>
      <c r="P109" s="44"/>
      <c r="Q109" s="34"/>
      <c r="R109" s="278" t="s">
        <v>729</v>
      </c>
      <c r="S109" s="46" t="s">
        <v>117</v>
      </c>
      <c r="T109" s="37" t="s">
        <v>116</v>
      </c>
      <c r="U109" s="46" t="s">
        <v>662</v>
      </c>
    </row>
    <row r="110" spans="1:21" ht="96.75" customHeight="1" x14ac:dyDescent="0.2">
      <c r="A110" s="44">
        <v>106</v>
      </c>
      <c r="B110" s="330" t="s">
        <v>626</v>
      </c>
      <c r="C110" s="37" t="s">
        <v>641</v>
      </c>
      <c r="D110" s="37" t="s">
        <v>465</v>
      </c>
      <c r="E110" s="40" t="s">
        <v>658</v>
      </c>
      <c r="F110" s="207">
        <v>47000613</v>
      </c>
      <c r="G110" s="296" t="s">
        <v>655</v>
      </c>
      <c r="H110" s="47">
        <v>900882994</v>
      </c>
      <c r="I110" s="183">
        <v>4</v>
      </c>
      <c r="J110" s="43">
        <v>42243</v>
      </c>
      <c r="K110" s="89">
        <v>42249</v>
      </c>
      <c r="L110" s="78">
        <v>4</v>
      </c>
      <c r="M110" s="89">
        <v>42253</v>
      </c>
      <c r="N110" s="43"/>
      <c r="O110" s="43"/>
      <c r="P110" s="44"/>
      <c r="Q110" s="34"/>
      <c r="R110" s="278" t="s">
        <v>673</v>
      </c>
      <c r="S110" s="37" t="s">
        <v>88</v>
      </c>
      <c r="T110" s="64" t="s">
        <v>86</v>
      </c>
      <c r="U110" s="37" t="s">
        <v>728</v>
      </c>
    </row>
    <row r="111" spans="1:21" ht="58.5" customHeight="1" x14ac:dyDescent="0.2">
      <c r="A111" s="53">
        <v>107</v>
      </c>
      <c r="B111" s="66" t="s">
        <v>730</v>
      </c>
      <c r="C111" s="69" t="s">
        <v>731</v>
      </c>
      <c r="D111" s="37" t="s">
        <v>65</v>
      </c>
      <c r="E111" s="40" t="s">
        <v>608</v>
      </c>
      <c r="F111" s="159">
        <v>984000</v>
      </c>
      <c r="G111" s="40" t="s">
        <v>680</v>
      </c>
      <c r="H111" s="58">
        <v>860007590</v>
      </c>
      <c r="I111" s="39">
        <v>6</v>
      </c>
      <c r="J111" s="31">
        <v>42248</v>
      </c>
      <c r="K111" s="89">
        <v>42250</v>
      </c>
      <c r="L111" s="78">
        <v>365</v>
      </c>
      <c r="M111" s="89">
        <v>42615</v>
      </c>
      <c r="N111" s="43"/>
      <c r="O111" s="43"/>
      <c r="P111" s="44"/>
      <c r="Q111" s="34"/>
      <c r="R111" s="278" t="s">
        <v>661</v>
      </c>
      <c r="S111" s="147" t="s">
        <v>133</v>
      </c>
      <c r="T111" s="64" t="s">
        <v>78</v>
      </c>
      <c r="U111" s="147" t="s">
        <v>662</v>
      </c>
    </row>
    <row r="112" spans="1:21" ht="158.25" customHeight="1" x14ac:dyDescent="0.2">
      <c r="A112" s="53">
        <v>108</v>
      </c>
      <c r="B112" s="72" t="s">
        <v>732</v>
      </c>
      <c r="C112" s="69" t="s">
        <v>733</v>
      </c>
      <c r="D112" s="37" t="s">
        <v>465</v>
      </c>
      <c r="E112" s="40" t="s">
        <v>658</v>
      </c>
      <c r="F112" s="45">
        <v>97897400</v>
      </c>
      <c r="G112" s="40" t="s">
        <v>734</v>
      </c>
      <c r="H112" s="47">
        <v>830100940</v>
      </c>
      <c r="I112" s="39">
        <v>9</v>
      </c>
      <c r="J112" s="31">
        <v>42256</v>
      </c>
      <c r="K112" s="43">
        <v>42256</v>
      </c>
      <c r="L112" s="78">
        <v>365</v>
      </c>
      <c r="M112" s="89">
        <v>42265</v>
      </c>
      <c r="N112" s="43"/>
      <c r="O112" s="43"/>
      <c r="P112" s="44"/>
      <c r="Q112" s="34"/>
      <c r="R112" s="278" t="s">
        <v>735</v>
      </c>
      <c r="S112" s="37" t="s">
        <v>76</v>
      </c>
      <c r="T112" s="54" t="s">
        <v>75</v>
      </c>
      <c r="U112" s="37" t="s">
        <v>728</v>
      </c>
    </row>
    <row r="113" spans="1:21" ht="57.75" customHeight="1" x14ac:dyDescent="0.2">
      <c r="A113" s="53">
        <v>109</v>
      </c>
      <c r="B113" s="66" t="s">
        <v>736</v>
      </c>
      <c r="C113" s="69" t="s">
        <v>737</v>
      </c>
      <c r="D113" s="37" t="s">
        <v>72</v>
      </c>
      <c r="E113" s="40" t="s">
        <v>658</v>
      </c>
      <c r="F113" s="159">
        <v>10975000</v>
      </c>
      <c r="G113" s="58" t="s">
        <v>738</v>
      </c>
      <c r="H113" s="83">
        <v>830077560</v>
      </c>
      <c r="I113" s="39">
        <v>5</v>
      </c>
      <c r="J113" s="31">
        <v>42275</v>
      </c>
      <c r="K113" s="43">
        <v>42283</v>
      </c>
      <c r="L113" s="78">
        <v>60</v>
      </c>
      <c r="M113" s="89">
        <v>42343</v>
      </c>
      <c r="N113" s="43"/>
      <c r="O113" s="43"/>
      <c r="P113" s="44"/>
      <c r="Q113" s="34"/>
      <c r="R113" s="278" t="s">
        <v>663</v>
      </c>
      <c r="S113" s="37" t="s">
        <v>88</v>
      </c>
      <c r="T113" s="64" t="s">
        <v>86</v>
      </c>
      <c r="U113" s="37" t="s">
        <v>662</v>
      </c>
    </row>
    <row r="114" spans="1:21" x14ac:dyDescent="0.2">
      <c r="G114" s="302"/>
      <c r="S114" s="24"/>
      <c r="T114" s="24"/>
    </row>
    <row r="115" spans="1:21" x14ac:dyDescent="0.2">
      <c r="G115" s="302"/>
      <c r="S115" s="24"/>
      <c r="T115" s="24"/>
    </row>
    <row r="1048203" spans="2:2" x14ac:dyDescent="0.2">
      <c r="B1048203" s="190"/>
    </row>
  </sheetData>
  <protectedRanges>
    <protectedRange password="D51F" sqref="H53" name="Rango1_1_1_1_3_2"/>
  </protectedRanges>
  <autoFilter ref="A4:U113"/>
  <mergeCells count="21">
    <mergeCell ref="U3:U4"/>
    <mergeCell ref="C1:U1"/>
    <mergeCell ref="C2:U2"/>
    <mergeCell ref="A3:A4"/>
    <mergeCell ref="J3:J4"/>
    <mergeCell ref="A1:B2"/>
    <mergeCell ref="B3:B4"/>
    <mergeCell ref="C3:C4"/>
    <mergeCell ref="D3:D4"/>
    <mergeCell ref="E3:E4"/>
    <mergeCell ref="F3:F4"/>
    <mergeCell ref="G3:I3"/>
    <mergeCell ref="Q3:Q4"/>
    <mergeCell ref="K3:K4"/>
    <mergeCell ref="L3:L4"/>
    <mergeCell ref="M3:M4"/>
    <mergeCell ref="N3:N4"/>
    <mergeCell ref="O3:O4"/>
    <mergeCell ref="P3:P4"/>
    <mergeCell ref="R3:R4"/>
    <mergeCell ref="S3:T3"/>
  </mergeCells>
  <dataValidations disablePrompts="1" count="1">
    <dataValidation type="date" allowBlank="1" showInputMessage="1" showErrorMessage="1" sqref="K45">
      <formula1>1</formula1>
      <formula2>402133</formula2>
    </dataValidation>
  </dataValidations>
  <printOptions horizontalCentered="1" verticalCentered="1"/>
  <pageMargins left="0.59055118110236227" right="0.19685039370078741" top="0.78740157480314965" bottom="0.78740157480314965" header="0" footer="0"/>
  <pageSetup paperSize="5" scale="45" fitToHeight="7" pageOrder="overThenDown" orientation="landscape" horizontalDpi="4294967295" verticalDpi="4294967295"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PRECONTRACTUAL</vt:lpstr>
      <vt:lpstr>CONTRATOS ENE A SEP 2015</vt:lpstr>
      <vt:lpstr>PRECONTRACTUAL!Área_de_impresión</vt:lpstr>
      <vt:lpstr>CONTRATO</vt:lpstr>
      <vt:lpstr>DATOS</vt:lpstr>
      <vt:lpstr>'CONTRATOS ENE A SEP 2015'!Títulos_a_imprimir</vt:lpstr>
      <vt:lpstr>PRECONTRACTUAL!Títulos_a_imprimir</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MARIBEL CHACON MORENO</cp:lastModifiedBy>
  <cp:lastPrinted>2015-10-19T19:56:27Z</cp:lastPrinted>
  <dcterms:created xsi:type="dcterms:W3CDTF">2005-08-09T16:39:02Z</dcterms:created>
  <dcterms:modified xsi:type="dcterms:W3CDTF">2015-10-19T20:03:30Z</dcterms:modified>
</cp:coreProperties>
</file>